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456" windowWidth="25596" windowHeight="13872" tabRatio="500"/>
  </bookViews>
  <sheets>
    <sheet name="Nutzenpotential" sheetId="3" r:id="rId1"/>
    <sheet name="Auswertung" sheetId="5" r:id="rId2"/>
  </sheets>
  <definedNames>
    <definedName name="_xlnm.Print_Area" localSheetId="1">Auswertung!$A$1:$V$32</definedName>
    <definedName name="_xlnm.Print_Area" localSheetId="0">Nutzenpotential!$A$3:$M$40</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28" i="3" l="1"/>
  <c r="N14" i="3"/>
  <c r="E7" i="3"/>
  <c r="G7" i="3"/>
  <c r="I7" i="3"/>
  <c r="E10" i="3"/>
  <c r="G10" i="3"/>
  <c r="I10" i="3"/>
  <c r="E14" i="3"/>
  <c r="G14" i="3"/>
  <c r="I14" i="3"/>
  <c r="E17" i="3"/>
  <c r="G17" i="3"/>
  <c r="I17" i="3"/>
  <c r="N28" i="3"/>
  <c r="N33" i="3"/>
  <c r="N38" i="3"/>
  <c r="N42" i="3"/>
  <c r="M14" i="5"/>
  <c r="W28" i="3"/>
  <c r="W33" i="3"/>
  <c r="W38" i="3"/>
  <c r="W42" i="3"/>
  <c r="N16" i="5"/>
  <c r="X28" i="3"/>
  <c r="X33" i="3"/>
  <c r="X38" i="3"/>
  <c r="X42" i="3"/>
  <c r="O16" i="5"/>
  <c r="Y28" i="3"/>
  <c r="Y33" i="3"/>
  <c r="Y38" i="3"/>
  <c r="Y42" i="3"/>
  <c r="P16" i="5"/>
  <c r="V28" i="3"/>
  <c r="V33" i="3"/>
  <c r="V38" i="3"/>
  <c r="V42" i="3"/>
  <c r="M16" i="5"/>
  <c r="S28" i="3"/>
  <c r="S33" i="3"/>
  <c r="S38" i="3"/>
  <c r="S42" i="3"/>
  <c r="N15" i="5"/>
  <c r="T28" i="3"/>
  <c r="T33" i="3"/>
  <c r="T38" i="3"/>
  <c r="T42" i="3"/>
  <c r="O15" i="5"/>
  <c r="U28" i="3"/>
  <c r="U33" i="3"/>
  <c r="U38" i="3"/>
  <c r="U42" i="3"/>
  <c r="P15" i="5"/>
  <c r="R28" i="3"/>
  <c r="R33" i="3"/>
  <c r="R38" i="3"/>
  <c r="R42" i="3"/>
  <c r="M15" i="5"/>
  <c r="O28" i="3"/>
  <c r="O33" i="3"/>
  <c r="O38" i="3"/>
  <c r="O42" i="3"/>
  <c r="N14" i="5"/>
  <c r="P28" i="3"/>
  <c r="P33" i="3"/>
  <c r="P38" i="3"/>
  <c r="P42" i="3"/>
  <c r="O14" i="5"/>
  <c r="Q28" i="3"/>
  <c r="Q33" i="3"/>
  <c r="Q38" i="3"/>
  <c r="Q42" i="3"/>
  <c r="P14" i="5"/>
  <c r="V6" i="5"/>
  <c r="V7" i="5"/>
  <c r="V8" i="5"/>
  <c r="V9" i="5"/>
  <c r="K16" i="5"/>
  <c r="K15" i="5"/>
  <c r="K14" i="5"/>
  <c r="J16" i="5"/>
  <c r="J15" i="5"/>
  <c r="J14" i="5"/>
  <c r="I16" i="5"/>
  <c r="I15" i="5"/>
  <c r="I14" i="5"/>
  <c r="I6" i="5"/>
  <c r="D15" i="5"/>
  <c r="H16" i="5"/>
  <c r="H15" i="5"/>
  <c r="G16" i="5"/>
  <c r="G15" i="5"/>
  <c r="F15" i="5"/>
  <c r="F16" i="5"/>
  <c r="E16" i="5"/>
  <c r="E15" i="5"/>
  <c r="D16" i="5"/>
  <c r="H14" i="5"/>
  <c r="G14" i="5"/>
  <c r="F14" i="5"/>
  <c r="E14" i="5"/>
  <c r="D14" i="5"/>
  <c r="D6" i="5"/>
  <c r="C16" i="5"/>
  <c r="C15" i="5"/>
  <c r="C7" i="5"/>
  <c r="C14" i="5"/>
  <c r="C6" i="5"/>
  <c r="E6" i="5"/>
  <c r="F6" i="5"/>
  <c r="G6" i="5"/>
  <c r="H6" i="5"/>
  <c r="J6" i="5"/>
  <c r="K6" i="5"/>
  <c r="L6" i="5"/>
  <c r="N7" i="3"/>
  <c r="N10" i="3"/>
  <c r="N17" i="3"/>
  <c r="N21" i="3"/>
  <c r="M6" i="5"/>
  <c r="O7" i="3"/>
  <c r="O10" i="3"/>
  <c r="O14" i="3"/>
  <c r="O17" i="3"/>
  <c r="O21" i="3"/>
  <c r="N6" i="5"/>
  <c r="P7" i="3"/>
  <c r="P10" i="3"/>
  <c r="P14" i="3"/>
  <c r="P17" i="3"/>
  <c r="P21" i="3"/>
  <c r="O6" i="5"/>
  <c r="Q7" i="3"/>
  <c r="Q10" i="3"/>
  <c r="Q14" i="3"/>
  <c r="Q17" i="3"/>
  <c r="Q21" i="3"/>
  <c r="P6" i="5"/>
  <c r="D7" i="5"/>
  <c r="E7" i="5"/>
  <c r="F7" i="5"/>
  <c r="G7" i="5"/>
  <c r="H7" i="5"/>
  <c r="I7" i="5"/>
  <c r="J7" i="5"/>
  <c r="K7" i="5"/>
  <c r="L7" i="5"/>
  <c r="R14" i="3"/>
  <c r="R17" i="3"/>
  <c r="R7" i="3"/>
  <c r="R10" i="3"/>
  <c r="R21" i="3"/>
  <c r="M7" i="5"/>
  <c r="S14" i="3"/>
  <c r="S17" i="3"/>
  <c r="S7" i="3"/>
  <c r="S10" i="3"/>
  <c r="S21" i="3"/>
  <c r="N7" i="5"/>
  <c r="T14" i="3"/>
  <c r="T17" i="3"/>
  <c r="T7" i="3"/>
  <c r="T10" i="3"/>
  <c r="T21" i="3"/>
  <c r="O7" i="5"/>
  <c r="U14" i="3"/>
  <c r="U17" i="3"/>
  <c r="U7" i="3"/>
  <c r="U10" i="3"/>
  <c r="U21" i="3"/>
  <c r="P7" i="5"/>
  <c r="C8" i="5"/>
  <c r="D8" i="5"/>
  <c r="E8" i="5"/>
  <c r="F8" i="5"/>
  <c r="G8" i="5"/>
  <c r="H8" i="5"/>
  <c r="I8" i="5"/>
  <c r="J8" i="5"/>
  <c r="K8" i="5"/>
  <c r="L8" i="5"/>
  <c r="V7" i="3"/>
  <c r="V10" i="3"/>
  <c r="V14" i="3"/>
  <c r="V17" i="3"/>
  <c r="V21" i="3"/>
  <c r="M8" i="5"/>
  <c r="W7" i="3"/>
  <c r="W10" i="3"/>
  <c r="W14" i="3"/>
  <c r="W17" i="3"/>
  <c r="W21" i="3"/>
  <c r="N8" i="5"/>
  <c r="X7" i="3"/>
  <c r="X10" i="3"/>
  <c r="X14" i="3"/>
  <c r="X17" i="3"/>
  <c r="X21" i="3"/>
  <c r="O8" i="5"/>
  <c r="Y7" i="3"/>
  <c r="Y10" i="3"/>
  <c r="Y14" i="3"/>
  <c r="Y17" i="3"/>
  <c r="Y21" i="3"/>
  <c r="P8" i="5"/>
  <c r="I38" i="3"/>
  <c r="I33" i="3"/>
  <c r="I28" i="3"/>
  <c r="G38" i="3"/>
  <c r="G33" i="3"/>
  <c r="E38" i="3"/>
  <c r="E33" i="3"/>
  <c r="E28" i="3"/>
</calcChain>
</file>

<file path=xl/comments1.xml><?xml version="1.0" encoding="utf-8"?>
<comments xmlns="http://schemas.openxmlformats.org/spreadsheetml/2006/main">
  <authors>
    <author>Microsoft Office-Anwender</author>
  </authors>
  <commentList>
    <comment ref="B7" authorId="0">
      <text>
        <r>
          <rPr>
            <b/>
            <sz val="10"/>
            <color indexed="81"/>
            <rFont val="Calibri"/>
          </rPr>
          <t xml:space="preserve">Die Indiviualität eines Produktes hat Einfuss auf den Aufwand, der mit der Überführung der Daten in den betreffenden Standard verbunden ist. Bitte schätzen Sie ihr Produkt in Bezug auf die Individualität ( 1 hoch -5 niedireg) ein.
</t>
        </r>
      </text>
    </comment>
    <comment ref="B8" authorId="0">
      <text>
        <r>
          <rPr>
            <b/>
            <sz val="10"/>
            <color indexed="81"/>
            <rFont val="Calibri"/>
          </rPr>
          <t xml:space="preserve">Je komplexer ein Produkt ist, desto schwierige und aufwendiger wird es für Sie sein, ihr Produkt effzient und hinreichend durch Stndardelemente zu beschreiben. Bitte bewerten Sie ihr Podukt in Hinsicht auf seine Komplexität (1 niedrig - 5 hoch).
</t>
        </r>
      </text>
    </comment>
    <comment ref="B10" authorId="0">
      <text>
        <r>
          <rPr>
            <b/>
            <sz val="10"/>
            <color indexed="81"/>
            <rFont val="Calibri"/>
          </rPr>
          <t>Je häufiger Tätigkeiten rund um einen Geschäftsprozess ausgeführt werden, desto besser sind Prozesse verinnerlicht und Schnittstellen und Probleme bekannt.</t>
        </r>
      </text>
    </comment>
    <comment ref="B12" authorId="0">
      <text>
        <r>
          <rPr>
            <b/>
            <sz val="9"/>
            <color indexed="81"/>
            <rFont val="Calibri"/>
          </rPr>
          <t>Je mehr Akteure an einem Geschäftsprozess beteiligt sind, desto höher ist der Abstimmungsbedarf und somit die Komplexität des eBS Projekts</t>
        </r>
      </text>
    </comment>
  </commentList>
</comments>
</file>

<file path=xl/sharedStrings.xml><?xml version="1.0" encoding="utf-8"?>
<sst xmlns="http://schemas.openxmlformats.org/spreadsheetml/2006/main" count="165" uniqueCount="88">
  <si>
    <t>Individualisierungsgrad</t>
  </si>
  <si>
    <t>Komplexität der Beschreibung</t>
  </si>
  <si>
    <t>Wertigkeit</t>
  </si>
  <si>
    <t xml:space="preserve">Regelmäßigkeit </t>
  </si>
  <si>
    <t>geografische Ausdehnung</t>
  </si>
  <si>
    <t>Komplexität der Transaktion</t>
  </si>
  <si>
    <t>Transaktionsstruktur</t>
  </si>
  <si>
    <t>Beziehungsdauer</t>
  </si>
  <si>
    <t>Marktmacht</t>
  </si>
  <si>
    <t>Beziehungsmerkmale</t>
  </si>
  <si>
    <t>Anzahl teilnehmender Akteure</t>
  </si>
  <si>
    <t>Kosteneinsparung</t>
  </si>
  <si>
    <t>Personal</t>
  </si>
  <si>
    <t>TAK</t>
  </si>
  <si>
    <t>Lieferung</t>
  </si>
  <si>
    <t>Kundenzufriendenheit</t>
  </si>
  <si>
    <t>Kooperationen</t>
  </si>
  <si>
    <t>Bemerkung</t>
  </si>
  <si>
    <t>gerundeter Durchschnitt</t>
  </si>
  <si>
    <t>IS</t>
  </si>
  <si>
    <t>PKS</t>
  </si>
  <si>
    <t>KS</t>
  </si>
  <si>
    <t>TS</t>
  </si>
  <si>
    <t>branchenübegreifend</t>
  </si>
  <si>
    <t>Sonstiges</t>
  </si>
  <si>
    <t>Stammdatenqualität</t>
  </si>
  <si>
    <t>Nachverhandlung</t>
  </si>
  <si>
    <t>Fehlleistung</t>
  </si>
  <si>
    <t>Fehler</t>
  </si>
  <si>
    <t>Abwicklung</t>
  </si>
  <si>
    <t>Abwicklungsqualität</t>
  </si>
  <si>
    <t>Produktsuche</t>
  </si>
  <si>
    <t xml:space="preserve">Durchlauf </t>
  </si>
  <si>
    <t>Reaktion</t>
  </si>
  <si>
    <t>Medienbrüche</t>
  </si>
  <si>
    <t>Kriterien</t>
  </si>
  <si>
    <t>Eignung der Geschäftsprozesse  für die Einführung von eBusiness Standards</t>
  </si>
  <si>
    <t>Kategorie</t>
  </si>
  <si>
    <t>Einfluss auf eBS Kategorien</t>
  </si>
  <si>
    <t>GP 1</t>
  </si>
  <si>
    <t>GP 2</t>
  </si>
  <si>
    <t>GP 3</t>
  </si>
  <si>
    <t>Durch eBusiness Standards potentiell zu erzielender Nutzen</t>
  </si>
  <si>
    <t>Transaktions-struktur</t>
  </si>
  <si>
    <t>Transaktions-objekt</t>
  </si>
  <si>
    <t>Beziehungs-merkmale</t>
  </si>
  <si>
    <t>Gp1</t>
  </si>
  <si>
    <t>GP2</t>
  </si>
  <si>
    <t>Gp3</t>
  </si>
  <si>
    <t>Einzeln</t>
  </si>
  <si>
    <t>Kategorien</t>
  </si>
  <si>
    <t>KA</t>
  </si>
  <si>
    <t>KL</t>
  </si>
  <si>
    <t>GP1</t>
  </si>
  <si>
    <t xml:space="preserve">IS </t>
  </si>
  <si>
    <t>GP3</t>
  </si>
  <si>
    <t>Geschäfts-prozess</t>
  </si>
  <si>
    <t>Gesamt Bewertung</t>
  </si>
  <si>
    <t>Kl</t>
  </si>
  <si>
    <t>TK</t>
  </si>
  <si>
    <t>Nutzengenerierung durch Einsatz von eBuseinss Standards in Geschäftsprozessen</t>
  </si>
  <si>
    <t>Grenzwerte für Bewertung der Standardkategorien</t>
  </si>
  <si>
    <t>eBS - Kategorien</t>
  </si>
  <si>
    <t>eBS - Katgeorien</t>
  </si>
  <si>
    <t>-</t>
  </si>
  <si>
    <t>Kosten-einsparung</t>
  </si>
  <si>
    <t>Zeit-einsparung</t>
  </si>
  <si>
    <t>Qualitäts-verbesserung</t>
  </si>
  <si>
    <t>1:= sehr individuell; 5= nicht individuell</t>
  </si>
  <si>
    <t>1:= hohe Komplexität; 5:= gerine Komplexität</t>
  </si>
  <si>
    <t>1:= hohe Wertigkeit; 5:= gerine Wertigkeit</t>
  </si>
  <si>
    <t>1:= sehr selten ; 5:= sehr häufig</t>
  </si>
  <si>
    <t>1:=weit (z.B. Asien); 5:= begrenzt (lokal)</t>
  </si>
  <si>
    <t>1:= hoch; 5 =gering</t>
  </si>
  <si>
    <t>Bewertung</t>
  </si>
  <si>
    <t xml:space="preserve">Bewertung </t>
  </si>
  <si>
    <t>1:= sehr komplex ; 5:= wenig komplex</t>
  </si>
  <si>
    <t>1:=  kurz; 5:= sehr lang</t>
  </si>
  <si>
    <t>1:= sehr gering; 5:= sehr hoch</t>
  </si>
  <si>
    <t>1:= vollkommen fremd; 5:= gleiche Branche</t>
  </si>
  <si>
    <t>1:= sehr schlecht ; 5:= sehr gut</t>
  </si>
  <si>
    <t xml:space="preserve">1:= hohe Anzahl ; 5:= keine </t>
  </si>
  <si>
    <t>Automatisierungsgrad</t>
  </si>
  <si>
    <t>Zeiteinsparung</t>
  </si>
  <si>
    <t>?</t>
  </si>
  <si>
    <t>Transaktionsobjekt</t>
  </si>
  <si>
    <t>Bitte tragen Sie in die makierten Felder ihre Selbsteinschätzung ein</t>
  </si>
  <si>
    <t>Sie kennen ihr Unternehmen am besten und sollen daher im Folgenden, basierend auf ihrem Wissen zu Funktionen und Leistungen von eBS, einschätzen, welche Verbesserung Sie durch den Einsatz von eBS erwarten. Diese Einschätzung ist abhängig von der Güte ihrer Prozesse. Wenn Sie z.B. viel Zeit für die Auftragsannahme benötigen, da Sie mit verschiedenen Datenpools arbeiten, ist der Nutzen durch den Einsatz von eBS wahrscheinlich hoch.</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</si>
</sst>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1"/>
      <name val="Calibri"/>
      <family val="2"/>
      <scheme val="minor"/>
    </font>
    <font>
      <b/>
      <sz val="10"/>
      <color indexed="81"/>
      <name val="Calibri"/>
    </font>
    <font>
      <b/>
      <sz val="18"/>
      <color theme="0"/>
      <name val="Arial"/>
    </font>
    <font>
      <b/>
      <sz val="18"/>
      <color theme="1"/>
      <name val="Arial"/>
    </font>
    <font>
      <sz val="12"/>
      <color theme="1"/>
      <name val="Arial"/>
    </font>
    <font>
      <b/>
      <sz val="12"/>
      <color theme="0"/>
      <name val="Arial"/>
    </font>
    <font>
      <b/>
      <sz val="14"/>
      <color theme="0"/>
      <name val="Arial"/>
    </font>
    <font>
      <sz val="12"/>
      <color rgb="FF3F3F76"/>
      <name val="Calibri"/>
      <family val="2"/>
      <scheme val="minor"/>
    </font>
    <font>
      <b/>
      <sz val="9"/>
      <color theme="0"/>
      <name val="Arial"/>
    </font>
    <font>
      <b/>
      <sz val="12"/>
      <color theme="1"/>
      <name val="Arial"/>
    </font>
    <font>
      <sz val="12"/>
      <color theme="0"/>
      <name val="Calibri"/>
      <family val="2"/>
      <scheme val="minor"/>
    </font>
    <font>
      <sz val="14"/>
      <color theme="0"/>
      <name val="Arial"/>
    </font>
    <font>
      <sz val="8"/>
      <name val="Calibri"/>
      <family val="2"/>
      <scheme val="minor"/>
    </font>
    <font>
      <sz val="10.5"/>
      <color theme="1"/>
      <name val="Arial"/>
    </font>
    <font>
      <b/>
      <sz val="9"/>
      <color indexed="81"/>
      <name val="Calibri"/>
    </font>
    <font>
      <u/>
      <sz val="12"/>
      <color theme="10"/>
      <name val="Calibri"/>
      <family val="2"/>
      <scheme val="minor"/>
    </font>
    <font>
      <u/>
      <sz val="12"/>
      <color theme="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CC99"/>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indexed="65"/>
        <bgColor indexed="64"/>
      </patternFill>
    </fill>
    <fill>
      <patternFill patternType="solid">
        <fgColor rgb="FFFFCC99"/>
        <bgColor indexed="64"/>
      </patternFill>
    </fill>
    <fill>
      <patternFill patternType="solid">
        <fgColor theme="7" tint="0.39997558519241921"/>
        <bgColor indexed="64"/>
      </patternFill>
    </fill>
  </fills>
  <borders count="144">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right style="medium">
        <color auto="1"/>
      </right>
      <top/>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thin">
        <color rgb="FF7F7F7F"/>
      </left>
      <right style="thin">
        <color rgb="FF7F7F7F"/>
      </right>
      <top/>
      <bottom style="thin">
        <color rgb="FF7F7F7F"/>
      </bottom>
      <diagonal/>
    </border>
    <border>
      <left style="medium">
        <color auto="1"/>
      </left>
      <right style="medium">
        <color auto="1"/>
      </right>
      <top style="medium">
        <color auto="1"/>
      </top>
      <bottom style="thin">
        <color rgb="FF7F7F7F"/>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thin">
        <color rgb="FF7F7F7F"/>
      </top>
      <bottom style="medium">
        <color auto="1"/>
      </bottom>
      <diagonal/>
    </border>
    <border>
      <left style="thin">
        <color rgb="FF7F7F7F"/>
      </left>
      <right style="thin">
        <color rgb="FF7F7F7F"/>
      </right>
      <top style="thin">
        <color rgb="FF7F7F7F"/>
      </top>
      <bottom/>
      <diagonal/>
    </border>
    <border>
      <left style="medium">
        <color auto="1"/>
      </left>
      <right style="thin">
        <color rgb="FF7F7F7F"/>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medium">
        <color auto="1"/>
      </left>
      <right style="thin">
        <color rgb="FF7F7F7F"/>
      </right>
      <top style="thin">
        <color rgb="FF7F7F7F"/>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top style="thin">
        <color auto="1"/>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style="medium">
        <color auto="1"/>
      </bottom>
      <diagonal/>
    </border>
    <border>
      <left/>
      <right/>
      <top style="medium">
        <color theme="1"/>
      </top>
      <bottom style="medium">
        <color auto="1"/>
      </bottom>
      <diagonal/>
    </border>
    <border>
      <left/>
      <right style="medium">
        <color theme="1"/>
      </right>
      <top style="medium">
        <color theme="1"/>
      </top>
      <bottom style="medium">
        <color auto="1"/>
      </bottom>
      <diagonal/>
    </border>
    <border>
      <left style="medium">
        <color theme="1"/>
      </left>
      <right/>
      <top style="medium">
        <color auto="1"/>
      </top>
      <bottom/>
      <diagonal/>
    </border>
    <border>
      <left/>
      <right style="medium">
        <color theme="1"/>
      </right>
      <top style="medium">
        <color auto="1"/>
      </top>
      <bottom/>
      <diagonal/>
    </border>
    <border>
      <left style="medium">
        <color theme="1"/>
      </left>
      <right style="thin">
        <color theme="0"/>
      </right>
      <top style="thin">
        <color theme="0"/>
      </top>
      <bottom/>
      <diagonal/>
    </border>
    <border>
      <left/>
      <right style="medium">
        <color theme="1"/>
      </right>
      <top/>
      <bottom/>
      <diagonal/>
    </border>
    <border>
      <left style="medium">
        <color theme="1"/>
      </left>
      <right style="thin">
        <color theme="0"/>
      </right>
      <top style="thin">
        <color theme="0"/>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0"/>
      </left>
      <right style="medium">
        <color theme="1"/>
      </right>
      <top style="medium">
        <color theme="0"/>
      </top>
      <bottom style="thin">
        <color theme="0"/>
      </bottom>
      <diagonal/>
    </border>
    <border>
      <left style="thin">
        <color theme="0"/>
      </left>
      <right style="medium">
        <color theme="1"/>
      </right>
      <top style="thin">
        <color theme="0"/>
      </top>
      <bottom style="medium">
        <color theme="0"/>
      </bottom>
      <diagonal/>
    </border>
    <border>
      <left style="medium">
        <color theme="1"/>
      </left>
      <right/>
      <top style="medium">
        <color theme="0"/>
      </top>
      <bottom style="medium">
        <color theme="0"/>
      </bottom>
      <diagonal/>
    </border>
    <border>
      <left/>
      <right style="medium">
        <color theme="1"/>
      </right>
      <top style="medium">
        <color theme="0"/>
      </top>
      <bottom style="medium">
        <color theme="0"/>
      </bottom>
      <diagonal/>
    </border>
    <border>
      <left style="medium">
        <color theme="1"/>
      </left>
      <right/>
      <top style="medium">
        <color theme="0"/>
      </top>
      <bottom style="medium">
        <color theme="1"/>
      </bottom>
      <diagonal/>
    </border>
    <border>
      <left style="medium">
        <color theme="0"/>
      </left>
      <right style="medium">
        <color theme="0"/>
      </right>
      <top style="medium">
        <color theme="0"/>
      </top>
      <bottom style="medium">
        <color theme="1"/>
      </bottom>
      <diagonal/>
    </border>
    <border>
      <left style="medium">
        <color theme="0"/>
      </left>
      <right/>
      <top style="medium">
        <color theme="0"/>
      </top>
      <bottom style="medium">
        <color theme="1"/>
      </bottom>
      <diagonal/>
    </border>
    <border>
      <left/>
      <right/>
      <top style="medium">
        <color theme="0"/>
      </top>
      <bottom style="medium">
        <color theme="1"/>
      </bottom>
      <diagonal/>
    </border>
    <border>
      <left/>
      <right style="medium">
        <color theme="0"/>
      </right>
      <top style="medium">
        <color theme="0"/>
      </top>
      <bottom style="medium">
        <color theme="1"/>
      </bottom>
      <diagonal/>
    </border>
    <border>
      <left/>
      <right style="medium">
        <color theme="1"/>
      </right>
      <top style="medium">
        <color theme="0"/>
      </top>
      <bottom style="medium">
        <color theme="1"/>
      </bottom>
      <diagonal/>
    </border>
    <border>
      <left style="medium">
        <color theme="1"/>
      </left>
      <right/>
      <top style="thin">
        <color theme="0"/>
      </top>
      <bottom/>
      <diagonal/>
    </border>
    <border>
      <left style="thin">
        <color theme="0"/>
      </left>
      <right style="medium">
        <color theme="1"/>
      </right>
      <top style="thin">
        <color theme="0"/>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0"/>
      </right>
      <top style="thin">
        <color theme="0"/>
      </top>
      <bottom style="medium">
        <color theme="0"/>
      </bottom>
      <diagonal/>
    </border>
    <border>
      <left style="medium">
        <color theme="1"/>
      </left>
      <right style="medium">
        <color theme="0"/>
      </right>
      <top/>
      <bottom style="medium">
        <color theme="0"/>
      </bottom>
      <diagonal/>
    </border>
    <border>
      <left style="medium">
        <color theme="0"/>
      </left>
      <right/>
      <top style="medium">
        <color theme="0"/>
      </top>
      <bottom style="thin">
        <color theme="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0"/>
      </top>
      <bottom style="thin">
        <color theme="0"/>
      </bottom>
      <diagonal/>
    </border>
    <border>
      <left style="medium">
        <color theme="1"/>
      </left>
      <right style="medium">
        <color theme="0"/>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style="medium">
        <color theme="1"/>
      </right>
      <top style="medium">
        <color theme="0"/>
      </top>
      <bottom style="thin">
        <color theme="0"/>
      </bottom>
      <diagonal/>
    </border>
    <border>
      <left style="medium">
        <color auto="1"/>
      </left>
      <right style="thin">
        <color auto="1"/>
      </right>
      <top/>
      <bottom/>
      <diagonal/>
    </border>
    <border>
      <left style="medium">
        <color auto="1"/>
      </left>
      <right style="medium">
        <color auto="1"/>
      </right>
      <top style="medium">
        <color theme="1"/>
      </top>
      <bottom style="thin">
        <color auto="1"/>
      </bottom>
      <diagonal/>
    </border>
    <border>
      <left style="medium">
        <color auto="1"/>
      </left>
      <right style="medium">
        <color auto="1"/>
      </right>
      <top style="medium">
        <color theme="1"/>
      </top>
      <bottom style="thin">
        <color rgb="FF7F7F7F"/>
      </bottom>
      <diagonal/>
    </border>
    <border>
      <left style="medium">
        <color auto="1"/>
      </left>
      <right style="medium">
        <color auto="1"/>
      </right>
      <top style="medium">
        <color theme="1"/>
      </top>
      <bottom/>
      <diagonal/>
    </border>
    <border>
      <left style="medium">
        <color auto="1"/>
      </left>
      <right style="medium">
        <color theme="1"/>
      </right>
      <top style="medium">
        <color theme="1"/>
      </top>
      <bottom style="thin">
        <color auto="1"/>
      </bottom>
      <diagonal/>
    </border>
    <border>
      <left style="medium">
        <color auto="1"/>
      </left>
      <right style="medium">
        <color theme="1"/>
      </right>
      <top style="thin">
        <color auto="1"/>
      </top>
      <bottom style="thin">
        <color auto="1"/>
      </bottom>
      <diagonal/>
    </border>
    <border>
      <left style="medium">
        <color theme="1"/>
      </left>
      <right/>
      <top/>
      <bottom style="medium">
        <color auto="1"/>
      </bottom>
      <diagonal/>
    </border>
    <border>
      <left style="medium">
        <color auto="1"/>
      </left>
      <right style="medium">
        <color theme="1"/>
      </right>
      <top style="thin">
        <color auto="1"/>
      </top>
      <bottom style="medium">
        <color auto="1"/>
      </bottom>
      <diagonal/>
    </border>
    <border>
      <left style="medium">
        <color auto="1"/>
      </left>
      <right style="medium">
        <color theme="1"/>
      </right>
      <top style="medium">
        <color auto="1"/>
      </top>
      <bottom style="thin">
        <color auto="1"/>
      </bottom>
      <diagonal/>
    </border>
    <border>
      <left style="medium">
        <color auto="1"/>
      </left>
      <right style="medium">
        <color theme="1"/>
      </right>
      <top style="thin">
        <color auto="1"/>
      </top>
      <bottom/>
      <diagonal/>
    </border>
    <border>
      <left style="medium">
        <color auto="1"/>
      </left>
      <right style="medium">
        <color auto="1"/>
      </right>
      <top style="thin">
        <color auto="1"/>
      </top>
      <bottom style="medium">
        <color theme="1"/>
      </bottom>
      <diagonal/>
    </border>
    <border>
      <left style="medium">
        <color auto="1"/>
      </left>
      <right style="medium">
        <color auto="1"/>
      </right>
      <top style="thin">
        <color rgb="FF7F7F7F"/>
      </top>
      <bottom style="medium">
        <color theme="1"/>
      </bottom>
      <diagonal/>
    </border>
    <border>
      <left style="medium">
        <color auto="1"/>
      </left>
      <right style="medium">
        <color auto="1"/>
      </right>
      <top/>
      <bottom style="medium">
        <color theme="1"/>
      </bottom>
      <diagonal/>
    </border>
    <border>
      <left style="medium">
        <color auto="1"/>
      </left>
      <right style="medium">
        <color theme="1"/>
      </right>
      <top style="thin">
        <color auto="1"/>
      </top>
      <bottom style="medium">
        <color theme="1"/>
      </bottom>
      <diagonal/>
    </border>
    <border>
      <left/>
      <right style="medium">
        <color auto="1"/>
      </right>
      <top style="medium">
        <color theme="1"/>
      </top>
      <bottom style="medium">
        <color theme="1"/>
      </bottom>
      <diagonal/>
    </border>
    <border>
      <left style="medium">
        <color auto="1"/>
      </left>
      <right/>
      <top style="medium">
        <color theme="1"/>
      </top>
      <bottom style="medium">
        <color theme="1"/>
      </bottom>
      <diagonal/>
    </border>
    <border>
      <left/>
      <right style="medium">
        <color auto="1"/>
      </right>
      <top style="medium">
        <color theme="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theme="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0" fontId="8" fillId="5" borderId="29" applyNumberFormat="0" applyAlignment="0" applyProtection="0"/>
    <xf numFmtId="0" fontId="5" fillId="0" borderId="31">
      <alignment horizontal="center" vertical="center"/>
    </xf>
    <xf numFmtId="0" fontId="16" fillId="0" borderId="0" applyNumberFormat="0" applyFill="0" applyBorder="0" applyAlignment="0" applyProtection="0"/>
    <xf numFmtId="0" fontId="17" fillId="0" borderId="0" applyNumberFormat="0" applyFill="0" applyBorder="0" applyAlignment="0" applyProtection="0"/>
  </cellStyleXfs>
  <cellXfs count="291">
    <xf numFmtId="0" fontId="0" fillId="0" borderId="0" xfId="0"/>
    <xf numFmtId="0" fontId="6" fillId="4" borderId="24" xfId="0" applyFont="1" applyFill="1" applyBorder="1" applyAlignment="1">
      <alignment horizontal="center" vertical="center"/>
    </xf>
    <xf numFmtId="0" fontId="9" fillId="4" borderId="28" xfId="0" applyFont="1" applyFill="1" applyBorder="1" applyAlignment="1">
      <alignment horizontal="center" vertical="center" wrapText="1"/>
    </xf>
    <xf numFmtId="0" fontId="5" fillId="6" borderId="8" xfId="0" applyFont="1" applyFill="1" applyBorder="1"/>
    <xf numFmtId="0" fontId="5" fillId="6" borderId="9" xfId="0" applyFont="1" applyFill="1" applyBorder="1"/>
    <xf numFmtId="0" fontId="5" fillId="6" borderId="10" xfId="0" applyFont="1" applyFill="1" applyBorder="1"/>
    <xf numFmtId="0" fontId="5" fillId="6" borderId="11"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26" xfId="0" applyFont="1" applyFill="1" applyBorder="1" applyAlignment="1">
      <alignment horizontal="center" vertical="center"/>
    </xf>
    <xf numFmtId="0" fontId="5" fillId="2" borderId="9" xfId="0" applyFont="1" applyFill="1" applyBorder="1"/>
    <xf numFmtId="0" fontId="5" fillId="2" borderId="9" xfId="0" applyFont="1" applyFill="1" applyBorder="1" applyAlignment="1">
      <alignment horizontal="center" vertical="center"/>
    </xf>
    <xf numFmtId="0" fontId="5" fillId="6" borderId="26" xfId="0" applyFont="1" applyFill="1" applyBorder="1"/>
    <xf numFmtId="0" fontId="5" fillId="2" borderId="16" xfId="0" applyFont="1" applyFill="1" applyBorder="1"/>
    <xf numFmtId="0" fontId="5" fillId="2" borderId="8" xfId="0" applyFont="1" applyFill="1" applyBorder="1"/>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6" xfId="0" applyFont="1" applyFill="1" applyBorder="1" applyAlignment="1">
      <alignment horizontal="center" vertical="center"/>
    </xf>
    <xf numFmtId="0" fontId="0" fillId="6" borderId="11" xfId="0" applyFill="1" applyBorder="1"/>
    <xf numFmtId="0" fontId="0" fillId="6" borderId="9" xfId="0" applyFill="1" applyBorder="1"/>
    <xf numFmtId="0" fontId="0" fillId="6" borderId="10" xfId="0" applyFill="1" applyBorder="1"/>
    <xf numFmtId="0" fontId="6" fillId="4" borderId="49" xfId="0" applyFont="1" applyFill="1" applyBorder="1" applyAlignment="1">
      <alignment horizontal="center" vertical="center"/>
    </xf>
    <xf numFmtId="0" fontId="6" fillId="4" borderId="50" xfId="0" applyFont="1" applyFill="1" applyBorder="1" applyAlignment="1">
      <alignment horizontal="center" vertical="center"/>
    </xf>
    <xf numFmtId="0" fontId="5" fillId="6"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6" borderId="58"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5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8"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62" xfId="0" applyFont="1" applyFill="1" applyBorder="1" applyAlignment="1">
      <alignment horizontal="center" vertical="center"/>
    </xf>
    <xf numFmtId="0" fontId="5" fillId="2" borderId="22"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2"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68" xfId="0" applyFill="1" applyBorder="1" applyAlignment="1">
      <alignment horizontal="center" vertical="center" wrapText="1"/>
    </xf>
    <xf numFmtId="0" fontId="0" fillId="4" borderId="69" xfId="0" applyFill="1" applyBorder="1" applyAlignment="1">
      <alignment horizontal="center" vertical="center" wrapText="1"/>
    </xf>
    <xf numFmtId="0" fontId="0" fillId="4" borderId="70" xfId="0" applyFill="1" applyBorder="1" applyAlignment="1">
      <alignment horizontal="center" vertical="center" wrapText="1"/>
    </xf>
    <xf numFmtId="0" fontId="0" fillId="7" borderId="63" xfId="0" applyFill="1" applyBorder="1" applyAlignment="1">
      <alignment horizontal="center" vertical="center"/>
    </xf>
    <xf numFmtId="0" fontId="0" fillId="4" borderId="12" xfId="0" applyFill="1" applyBorder="1" applyAlignment="1">
      <alignment horizontal="center" vertical="center" wrapText="1"/>
    </xf>
    <xf numFmtId="0" fontId="0" fillId="9" borderId="0" xfId="0" applyFill="1"/>
    <xf numFmtId="0" fontId="8" fillId="10" borderId="68" xfId="1" applyFill="1" applyBorder="1" applyAlignment="1">
      <alignment horizontal="center" vertical="center"/>
    </xf>
    <xf numFmtId="0" fontId="0" fillId="9" borderId="0" xfId="0" applyFill="1" applyBorder="1"/>
    <xf numFmtId="0" fontId="8" fillId="10" borderId="69" xfId="1" applyFill="1" applyBorder="1" applyAlignment="1">
      <alignment horizontal="center" vertical="center"/>
    </xf>
    <xf numFmtId="0" fontId="8" fillId="10" borderId="70" xfId="1" applyFill="1" applyBorder="1" applyAlignment="1">
      <alignment horizontal="center" vertical="center"/>
    </xf>
    <xf numFmtId="0" fontId="8" fillId="10" borderId="74" xfId="1" applyFill="1" applyBorder="1" applyAlignment="1">
      <alignment horizontal="center" vertical="center"/>
    </xf>
    <xf numFmtId="0" fontId="8" fillId="10" borderId="75" xfId="1" applyFill="1" applyBorder="1" applyAlignment="1">
      <alignment horizontal="center" vertical="center"/>
    </xf>
    <xf numFmtId="0" fontId="8" fillId="10" borderId="76" xfId="1" applyFill="1" applyBorder="1" applyAlignment="1">
      <alignment horizontal="center" vertical="center"/>
    </xf>
    <xf numFmtId="0" fontId="0" fillId="4" borderId="74"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76" xfId="0" applyFill="1" applyBorder="1" applyAlignment="1">
      <alignment horizontal="center" vertical="center" wrapText="1"/>
    </xf>
    <xf numFmtId="0" fontId="0" fillId="7" borderId="77" xfId="0" applyFill="1" applyBorder="1" applyAlignment="1">
      <alignment horizontal="center" vertical="center"/>
    </xf>
    <xf numFmtId="0" fontId="0" fillId="7" borderId="78" xfId="0" applyFill="1" applyBorder="1" applyAlignment="1">
      <alignment horizontal="center" vertical="center"/>
    </xf>
    <xf numFmtId="0" fontId="0" fillId="7" borderId="71" xfId="0" applyFill="1" applyBorder="1" applyAlignment="1">
      <alignment horizontal="center" vertical="center"/>
    </xf>
    <xf numFmtId="0" fontId="0" fillId="7" borderId="71" xfId="0" applyFont="1" applyFill="1" applyBorder="1" applyAlignment="1">
      <alignment horizontal="center" vertical="center"/>
    </xf>
    <xf numFmtId="0" fontId="0" fillId="4" borderId="83" xfId="0" applyFill="1" applyBorder="1" applyAlignment="1">
      <alignment horizontal="center" vertical="center" wrapText="1"/>
    </xf>
    <xf numFmtId="0" fontId="8" fillId="10" borderId="84" xfId="1" applyFill="1" applyBorder="1" applyAlignment="1">
      <alignment horizontal="center" vertical="center"/>
    </xf>
    <xf numFmtId="0" fontId="8" fillId="10" borderId="86" xfId="1" applyFill="1" applyBorder="1" applyAlignment="1">
      <alignment horizontal="center" vertical="center"/>
    </xf>
    <xf numFmtId="0" fontId="0" fillId="4" borderId="93" xfId="0" applyFill="1" applyBorder="1" applyAlignment="1">
      <alignment horizontal="center" vertical="center" wrapText="1"/>
    </xf>
    <xf numFmtId="0" fontId="0" fillId="7" borderId="94" xfId="0" applyFill="1" applyBorder="1"/>
    <xf numFmtId="0" fontId="0" fillId="7" borderId="95" xfId="0" applyFill="1" applyBorder="1" applyAlignment="1">
      <alignment horizontal="center" vertical="center"/>
    </xf>
    <xf numFmtId="0" fontId="0" fillId="8" borderId="96" xfId="0" applyFill="1" applyBorder="1"/>
    <xf numFmtId="0" fontId="0" fillId="8" borderId="97" xfId="0" applyFill="1" applyBorder="1" applyAlignment="1">
      <alignment horizontal="center" vertical="center"/>
    </xf>
    <xf numFmtId="0" fontId="0" fillId="8" borderId="98" xfId="0" applyFill="1" applyBorder="1" applyAlignment="1">
      <alignment horizontal="center" vertical="center"/>
    </xf>
    <xf numFmtId="0" fontId="0" fillId="8" borderId="99" xfId="0" applyFill="1" applyBorder="1" applyAlignment="1">
      <alignment horizontal="center" vertical="center"/>
    </xf>
    <xf numFmtId="0" fontId="0" fillId="8" borderId="100" xfId="0" applyFill="1" applyBorder="1" applyAlignment="1">
      <alignment horizontal="center" vertical="center"/>
    </xf>
    <xf numFmtId="0" fontId="0" fillId="8" borderId="98" xfId="0" applyFont="1" applyFill="1" applyBorder="1" applyAlignment="1">
      <alignment horizontal="center" vertical="center"/>
    </xf>
    <xf numFmtId="0" fontId="0" fillId="8" borderId="101" xfId="0" applyFill="1" applyBorder="1" applyAlignment="1">
      <alignment horizontal="center" vertical="center"/>
    </xf>
    <xf numFmtId="0" fontId="0" fillId="4" borderId="103" xfId="0" applyFill="1" applyBorder="1" applyAlignment="1">
      <alignment horizontal="center" vertical="center" wrapText="1"/>
    </xf>
    <xf numFmtId="0" fontId="0" fillId="11" borderId="94" xfId="0" applyFill="1" applyBorder="1"/>
    <xf numFmtId="0" fontId="0" fillId="11" borderId="63" xfId="0" applyFill="1" applyBorder="1" applyAlignment="1">
      <alignment horizontal="center" vertical="center"/>
    </xf>
    <xf numFmtId="0" fontId="0" fillId="11" borderId="71" xfId="0" applyFill="1" applyBorder="1" applyAlignment="1">
      <alignment horizontal="center" vertical="center"/>
    </xf>
    <xf numFmtId="0" fontId="0" fillId="11" borderId="77" xfId="0" applyFill="1" applyBorder="1" applyAlignment="1">
      <alignment horizontal="center" vertical="center"/>
    </xf>
    <xf numFmtId="0" fontId="0" fillId="11" borderId="78" xfId="0" applyFill="1" applyBorder="1" applyAlignment="1">
      <alignment horizontal="center" vertical="center"/>
    </xf>
    <xf numFmtId="0" fontId="0" fillId="11" borderId="71" xfId="0" applyFont="1" applyFill="1" applyBorder="1" applyAlignment="1">
      <alignment horizontal="center" vertical="center"/>
    </xf>
    <xf numFmtId="0" fontId="0" fillId="11" borderId="95" xfId="0" applyFill="1" applyBorder="1" applyAlignment="1">
      <alignment horizontal="center" vertical="center"/>
    </xf>
    <xf numFmtId="0" fontId="0" fillId="7" borderId="107" xfId="0" applyFill="1" applyBorder="1"/>
    <xf numFmtId="0" fontId="0" fillId="8" borderId="98" xfId="0" applyFill="1" applyBorder="1" applyAlignment="1">
      <alignment horizontal="center"/>
    </xf>
    <xf numFmtId="0" fontId="0" fillId="11" borderId="71" xfId="0" applyFill="1" applyBorder="1" applyAlignment="1">
      <alignment horizontal="center"/>
    </xf>
    <xf numFmtId="0" fontId="0" fillId="11" borderId="77" xfId="0" applyFill="1" applyBorder="1" applyAlignment="1">
      <alignment horizontal="center"/>
    </xf>
    <xf numFmtId="0" fontId="0" fillId="11" borderId="78" xfId="0" applyFill="1" applyBorder="1" applyAlignment="1">
      <alignment horizontal="center"/>
    </xf>
    <xf numFmtId="0" fontId="0" fillId="7" borderId="77" xfId="0" applyFill="1" applyBorder="1" applyAlignment="1">
      <alignment horizontal="center"/>
    </xf>
    <xf numFmtId="0" fontId="0" fillId="8" borderId="99" xfId="0" applyFill="1" applyBorder="1" applyAlignment="1">
      <alignment horizontal="center"/>
    </xf>
    <xf numFmtId="0" fontId="0" fillId="8" borderId="100" xfId="0" applyFill="1" applyBorder="1" applyAlignment="1">
      <alignment horizontal="center"/>
    </xf>
    <xf numFmtId="0" fontId="0" fillId="9" borderId="0" xfId="0" applyFill="1" applyBorder="1" applyAlignment="1">
      <alignment horizontal="center"/>
    </xf>
    <xf numFmtId="0" fontId="0" fillId="6" borderId="0" xfId="0" applyFill="1" applyBorder="1" applyAlignment="1">
      <alignment horizontal="center" vertical="center"/>
    </xf>
    <xf numFmtId="0" fontId="0" fillId="6" borderId="85" xfId="0" applyFill="1" applyBorder="1" applyAlignment="1">
      <alignment horizontal="center" vertical="center"/>
    </xf>
    <xf numFmtId="0" fontId="0" fillId="9" borderId="0" xfId="0" applyFill="1" applyBorder="1" applyAlignment="1">
      <alignment horizontal="center" vertical="center"/>
    </xf>
    <xf numFmtId="0" fontId="0" fillId="9" borderId="85"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0" fillId="4" borderId="82" xfId="0" applyFill="1" applyBorder="1"/>
    <xf numFmtId="0" fontId="5" fillId="9" borderId="8" xfId="0" applyFont="1" applyFill="1" applyBorder="1"/>
    <xf numFmtId="0" fontId="5" fillId="9" borderId="8" xfId="0" applyFont="1" applyFill="1" applyBorder="1" applyAlignment="1">
      <alignment horizontal="center" vertical="center"/>
    </xf>
    <xf numFmtId="0" fontId="5" fillId="9" borderId="9" xfId="0" applyFont="1" applyFill="1" applyBorder="1"/>
    <xf numFmtId="0" fontId="5" fillId="9" borderId="9" xfId="0" applyFont="1" applyFill="1" applyBorder="1" applyAlignment="1">
      <alignment horizontal="center" vertical="center"/>
    </xf>
    <xf numFmtId="0" fontId="0" fillId="9" borderId="9" xfId="0" applyFill="1" applyBorder="1"/>
    <xf numFmtId="0" fontId="5" fillId="9" borderId="57" xfId="0" applyFont="1" applyFill="1" applyBorder="1" applyAlignment="1">
      <alignment horizontal="center" vertical="center"/>
    </xf>
    <xf numFmtId="0" fontId="5" fillId="9" borderId="21" xfId="0" applyFont="1" applyFill="1" applyBorder="1" applyAlignment="1">
      <alignment horizontal="center" vertical="center"/>
    </xf>
    <xf numFmtId="0" fontId="0" fillId="9" borderId="8" xfId="0" applyFill="1" applyBorder="1"/>
    <xf numFmtId="0" fontId="5" fillId="9" borderId="59" xfId="0" applyFont="1" applyFill="1" applyBorder="1" applyAlignment="1">
      <alignment horizontal="center" vertical="center"/>
    </xf>
    <xf numFmtId="0" fontId="5" fillId="9" borderId="20" xfId="0" applyFont="1" applyFill="1" applyBorder="1" applyAlignment="1">
      <alignment horizontal="center" vertical="center"/>
    </xf>
    <xf numFmtId="0" fontId="0" fillId="9" borderId="10" xfId="0" applyFill="1" applyBorder="1"/>
    <xf numFmtId="0" fontId="6" fillId="4" borderId="116" xfId="0" applyFont="1" applyFill="1" applyBorder="1" applyAlignment="1">
      <alignment horizontal="center" vertical="center"/>
    </xf>
    <xf numFmtId="0" fontId="9" fillId="4" borderId="30" xfId="0" applyFont="1" applyFill="1" applyBorder="1" applyAlignment="1">
      <alignment horizontal="center" vertical="center" wrapText="1"/>
    </xf>
    <xf numFmtId="0" fontId="8" fillId="10" borderId="34" xfId="1" applyFill="1" applyBorder="1" applyAlignment="1" applyProtection="1">
      <alignment horizontal="center" vertical="center"/>
      <protection locked="0"/>
    </xf>
    <xf numFmtId="0" fontId="8" fillId="10" borderId="35" xfId="1" applyFill="1" applyBorder="1" applyAlignment="1" applyProtection="1">
      <alignment horizontal="center" vertical="center"/>
      <protection locked="0"/>
    </xf>
    <xf numFmtId="0" fontId="8" fillId="10" borderId="33" xfId="1" applyFill="1" applyBorder="1" applyAlignment="1" applyProtection="1">
      <alignment horizontal="center" vertical="center"/>
      <protection locked="0"/>
    </xf>
    <xf numFmtId="0" fontId="8" fillId="10" borderId="32" xfId="1" applyFill="1" applyBorder="1" applyAlignment="1" applyProtection="1">
      <alignment horizontal="center" vertical="center"/>
      <protection locked="0"/>
    </xf>
    <xf numFmtId="0" fontId="8" fillId="10" borderId="29" xfId="1" applyFill="1" applyBorder="1" applyAlignment="1" applyProtection="1">
      <alignment horizontal="center" vertical="center"/>
      <protection locked="0"/>
    </xf>
    <xf numFmtId="0" fontId="8" fillId="10" borderId="36" xfId="1" applyFill="1" applyBorder="1" applyAlignment="1" applyProtection="1">
      <alignment horizontal="center" vertical="center"/>
      <protection locked="0"/>
    </xf>
    <xf numFmtId="0" fontId="5" fillId="6" borderId="117" xfId="0" applyFont="1" applyFill="1" applyBorder="1"/>
    <xf numFmtId="0" fontId="8" fillId="10" borderId="118" xfId="1" applyFill="1" applyBorder="1" applyAlignment="1" applyProtection="1">
      <alignment horizontal="center" vertical="center"/>
      <protection locked="0"/>
    </xf>
    <xf numFmtId="0" fontId="5" fillId="6" borderId="117" xfId="0" applyFont="1" applyFill="1" applyBorder="1" applyAlignment="1">
      <alignment horizontal="center" vertical="center"/>
    </xf>
    <xf numFmtId="0" fontId="5" fillId="6" borderId="120" xfId="0" applyFont="1" applyFill="1" applyBorder="1" applyAlignment="1">
      <alignment horizontal="center" vertical="center"/>
    </xf>
    <xf numFmtId="0" fontId="5" fillId="2" borderId="121" xfId="0" applyFont="1" applyFill="1" applyBorder="1" applyAlignment="1">
      <alignment horizontal="center" vertical="center"/>
    </xf>
    <xf numFmtId="0" fontId="5" fillId="6" borderId="123" xfId="0" applyFont="1" applyFill="1" applyBorder="1" applyAlignment="1">
      <alignment horizontal="center" vertical="center"/>
    </xf>
    <xf numFmtId="0" fontId="5" fillId="9" borderId="124" xfId="0" applyFont="1" applyFill="1" applyBorder="1" applyAlignment="1">
      <alignment horizontal="center" vertical="center"/>
    </xf>
    <xf numFmtId="0" fontId="5" fillId="6" borderId="121" xfId="0" applyFont="1" applyFill="1" applyBorder="1" applyAlignment="1">
      <alignment horizontal="center" vertical="center"/>
    </xf>
    <xf numFmtId="0" fontId="5" fillId="9" borderId="121" xfId="0" applyFont="1" applyFill="1" applyBorder="1" applyAlignment="1">
      <alignment horizontal="center" vertical="center"/>
    </xf>
    <xf numFmtId="0" fontId="5" fillId="6" borderId="125" xfId="0" applyFont="1" applyFill="1" applyBorder="1" applyAlignment="1">
      <alignment horizontal="center" vertical="center"/>
    </xf>
    <xf numFmtId="0" fontId="5" fillId="2" borderId="124" xfId="0" applyFont="1" applyFill="1" applyBorder="1" applyAlignment="1">
      <alignment horizontal="center" vertical="center"/>
    </xf>
    <xf numFmtId="0" fontId="5" fillId="2" borderId="125" xfId="0" applyFont="1" applyFill="1" applyBorder="1" applyAlignment="1">
      <alignment horizontal="center" vertical="center"/>
    </xf>
    <xf numFmtId="0" fontId="5" fillId="6" borderId="124" xfId="0" applyFont="1" applyFill="1" applyBorder="1" applyAlignment="1">
      <alignment horizontal="center" vertical="center"/>
    </xf>
    <xf numFmtId="0" fontId="8" fillId="10" borderId="127" xfId="1" applyFill="1" applyBorder="1" applyAlignment="1" applyProtection="1">
      <alignment horizontal="center" vertical="center"/>
      <protection locked="0"/>
    </xf>
    <xf numFmtId="0" fontId="5" fillId="6" borderId="126" xfId="0" applyFont="1" applyFill="1" applyBorder="1" applyAlignment="1">
      <alignment horizontal="center" vertical="center"/>
    </xf>
    <xf numFmtId="0" fontId="5" fillId="6" borderId="129" xfId="0" applyFont="1" applyFill="1" applyBorder="1" applyAlignment="1">
      <alignment horizontal="center" vertical="center"/>
    </xf>
    <xf numFmtId="0" fontId="8" fillId="10" borderId="37" xfId="1" applyFill="1" applyBorder="1" applyAlignment="1" applyProtection="1">
      <alignment horizontal="center"/>
      <protection locked="0"/>
    </xf>
    <xf numFmtId="0" fontId="8" fillId="10" borderId="38" xfId="1" applyFill="1" applyBorder="1" applyAlignment="1" applyProtection="1">
      <alignment horizontal="center"/>
      <protection locked="0"/>
    </xf>
    <xf numFmtId="0" fontId="8" fillId="10" borderId="39" xfId="1" applyFill="1" applyBorder="1" applyAlignment="1" applyProtection="1">
      <alignment horizontal="center"/>
      <protection locked="0"/>
    </xf>
    <xf numFmtId="0" fontId="0" fillId="9" borderId="0" xfId="0" applyFill="1" applyProtection="1">
      <protection hidden="1"/>
    </xf>
    <xf numFmtId="0" fontId="6" fillId="4" borderId="2"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30" xfId="0" applyFont="1"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46" xfId="0" applyFill="1" applyBorder="1" applyAlignment="1" applyProtection="1">
      <alignment horizontal="center" vertical="center"/>
      <protection hidden="1"/>
    </xf>
    <xf numFmtId="0" fontId="0" fillId="6" borderId="47" xfId="0" applyFill="1" applyBorder="1" applyAlignment="1" applyProtection="1">
      <alignment horizontal="center" vertical="center"/>
      <protection hidden="1"/>
    </xf>
    <xf numFmtId="0" fontId="0" fillId="6" borderId="45" xfId="0"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9" borderId="5" xfId="0" applyFill="1" applyBorder="1" applyAlignment="1" applyProtection="1">
      <alignment horizontal="center" vertical="center"/>
      <protection hidden="1"/>
    </xf>
    <xf numFmtId="0" fontId="0" fillId="9" borderId="25" xfId="0" applyFill="1" applyBorder="1" applyAlignment="1" applyProtection="1">
      <alignment horizontal="center" vertical="center"/>
      <protection hidden="1"/>
    </xf>
    <xf numFmtId="0" fontId="0" fillId="9" borderId="41" xfId="0" applyFill="1" applyBorder="1" applyAlignment="1" applyProtection="1">
      <alignment horizontal="center" vertical="center"/>
      <protection hidden="1"/>
    </xf>
    <xf numFmtId="0" fontId="0" fillId="9" borderId="40" xfId="0" applyFill="1" applyBorder="1" applyAlignment="1" applyProtection="1">
      <alignment horizontal="center" vertical="center"/>
      <protection hidden="1"/>
    </xf>
    <xf numFmtId="0" fontId="0" fillId="6" borderId="61"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0" fontId="0" fillId="6" borderId="55" xfId="0" applyFill="1" applyBorder="1" applyAlignment="1" applyProtection="1">
      <alignment horizontal="center" vertical="center"/>
      <protection hidden="1"/>
    </xf>
    <xf numFmtId="0" fontId="0" fillId="6" borderId="53" xfId="0" applyFill="1" applyBorder="1" applyAlignment="1" applyProtection="1">
      <alignment horizontal="center" vertical="center"/>
      <protection hidden="1"/>
    </xf>
    <xf numFmtId="0" fontId="0" fillId="9" borderId="4" xfId="0" applyFill="1" applyBorder="1" applyAlignment="1" applyProtection="1">
      <alignment horizontal="center" vertical="center"/>
      <protection hidden="1"/>
    </xf>
    <xf numFmtId="0" fontId="0" fillId="9" borderId="46" xfId="0" applyFill="1" applyBorder="1" applyAlignment="1" applyProtection="1">
      <alignment horizontal="center" vertical="center"/>
      <protection hidden="1"/>
    </xf>
    <xf numFmtId="0" fontId="0" fillId="9" borderId="47" xfId="0" applyFill="1" applyBorder="1" applyAlignment="1" applyProtection="1">
      <alignment horizontal="center" vertical="center"/>
      <protection hidden="1"/>
    </xf>
    <xf numFmtId="0" fontId="0" fillId="9" borderId="45" xfId="0"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6" borderId="40"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44" xfId="0" applyFill="1" applyBorder="1" applyAlignment="1" applyProtection="1">
      <alignment horizontal="center" vertical="center"/>
      <protection hidden="1"/>
    </xf>
    <xf numFmtId="0" fontId="0" fillId="6" borderId="42" xfId="0" applyFill="1" applyBorder="1" applyAlignment="1" applyProtection="1">
      <alignment horizontal="center" vertical="center"/>
      <protection hidden="1"/>
    </xf>
    <xf numFmtId="0" fontId="0" fillId="9" borderId="6" xfId="0" applyFill="1" applyBorder="1" applyAlignment="1" applyProtection="1">
      <alignment horizontal="center" vertical="center"/>
      <protection hidden="1"/>
    </xf>
    <xf numFmtId="0" fontId="0" fillId="9" borderId="43" xfId="0" applyFill="1" applyBorder="1" applyAlignment="1" applyProtection="1">
      <alignment horizontal="center" vertical="center"/>
      <protection hidden="1"/>
    </xf>
    <xf numFmtId="0" fontId="0" fillId="9" borderId="44" xfId="0" applyFill="1" applyBorder="1" applyAlignment="1" applyProtection="1">
      <alignment horizontal="center" vertical="center"/>
      <protection hidden="1"/>
    </xf>
    <xf numFmtId="0" fontId="0" fillId="9" borderId="42" xfId="0" applyFill="1" applyBorder="1" applyAlignment="1" applyProtection="1">
      <alignment horizontal="center" vertical="center"/>
      <protection hidden="1"/>
    </xf>
    <xf numFmtId="0" fontId="0" fillId="6" borderId="7" xfId="0" applyFill="1" applyBorder="1" applyAlignment="1" applyProtection="1">
      <alignment horizontal="center" vertical="center"/>
      <protection hidden="1"/>
    </xf>
    <xf numFmtId="0" fontId="0" fillId="6" borderId="51" xfId="0"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0" fillId="6" borderId="48" xfId="0" applyFill="1" applyBorder="1" applyAlignment="1" applyProtection="1">
      <alignment horizontal="center" vertical="center"/>
      <protection hidden="1"/>
    </xf>
    <xf numFmtId="0" fontId="0" fillId="9" borderId="5" xfId="0" applyFill="1" applyBorder="1" applyProtection="1">
      <protection hidden="1"/>
    </xf>
    <xf numFmtId="0" fontId="0" fillId="9" borderId="25" xfId="0" applyFill="1" applyBorder="1" applyProtection="1">
      <protection hidden="1"/>
    </xf>
    <xf numFmtId="0" fontId="0" fillId="9" borderId="41" xfId="0" applyFill="1" applyBorder="1" applyProtection="1">
      <protection hidden="1"/>
    </xf>
    <xf numFmtId="0" fontId="0" fillId="9" borderId="40" xfId="0" applyFill="1" applyBorder="1" applyProtection="1">
      <protection hidden="1"/>
    </xf>
    <xf numFmtId="0" fontId="0" fillId="6" borderId="6" xfId="0" applyFill="1" applyBorder="1" applyProtection="1">
      <protection hidden="1"/>
    </xf>
    <xf numFmtId="0" fontId="0" fillId="6" borderId="43" xfId="0" applyFill="1" applyBorder="1" applyProtection="1">
      <protection hidden="1"/>
    </xf>
    <xf numFmtId="0" fontId="0" fillId="6" borderId="44" xfId="0" applyFill="1" applyBorder="1" applyProtection="1">
      <protection hidden="1"/>
    </xf>
    <xf numFmtId="0" fontId="0" fillId="6" borderId="42" xfId="0" applyFill="1" applyBorder="1" applyProtection="1">
      <protection hidden="1"/>
    </xf>
    <xf numFmtId="0" fontId="11" fillId="3" borderId="0" xfId="0" applyFont="1" applyFill="1" applyAlignment="1" applyProtection="1">
      <alignment horizontal="center"/>
      <protection hidden="1"/>
    </xf>
    <xf numFmtId="0" fontId="0" fillId="9" borderId="45" xfId="0" applyFill="1" applyBorder="1" applyProtection="1">
      <protection hidden="1"/>
    </xf>
    <xf numFmtId="0" fontId="0" fillId="9" borderId="46" xfId="0" applyFill="1" applyBorder="1" applyProtection="1">
      <protection hidden="1"/>
    </xf>
    <xf numFmtId="0" fontId="0" fillId="9" borderId="47" xfId="0" applyFill="1" applyBorder="1" applyProtection="1">
      <protection hidden="1"/>
    </xf>
    <xf numFmtId="0" fontId="0" fillId="9" borderId="4" xfId="0" applyFill="1" applyBorder="1" applyProtection="1">
      <protection hidden="1"/>
    </xf>
    <xf numFmtId="0" fontId="0" fillId="9" borderId="42" xfId="0" applyFill="1" applyBorder="1" applyProtection="1">
      <protection hidden="1"/>
    </xf>
    <xf numFmtId="0" fontId="0" fillId="9" borderId="43" xfId="0" applyFill="1" applyBorder="1" applyProtection="1">
      <protection hidden="1"/>
    </xf>
    <xf numFmtId="0" fontId="0" fillId="9" borderId="44" xfId="0" applyFill="1" applyBorder="1" applyProtection="1">
      <protection hidden="1"/>
    </xf>
    <xf numFmtId="0" fontId="0" fillId="9" borderId="6" xfId="0" applyFill="1" applyBorder="1" applyProtection="1">
      <protection hidden="1"/>
    </xf>
    <xf numFmtId="0" fontId="11" fillId="3" borderId="0" xfId="0" applyFont="1" applyFill="1" applyProtection="1">
      <protection hidden="1"/>
    </xf>
    <xf numFmtId="0" fontId="5" fillId="6" borderId="9" xfId="0" applyFont="1" applyFill="1" applyBorder="1" applyAlignment="1">
      <alignment horizontal="left" vertical="center"/>
    </xf>
    <xf numFmtId="0" fontId="14" fillId="6" borderId="132" xfId="0" applyFont="1" applyFill="1" applyBorder="1" applyAlignment="1">
      <alignment horizontal="left" wrapText="1"/>
    </xf>
    <xf numFmtId="0" fontId="14" fillId="2" borderId="133" xfId="0" applyFont="1" applyFill="1" applyBorder="1"/>
    <xf numFmtId="0" fontId="14" fillId="6" borderId="134" xfId="0" applyFont="1" applyFill="1" applyBorder="1"/>
    <xf numFmtId="0" fontId="14" fillId="9" borderId="135" xfId="0" applyFont="1" applyFill="1" applyBorder="1"/>
    <xf numFmtId="0" fontId="14" fillId="6" borderId="133" xfId="0" applyFont="1" applyFill="1" applyBorder="1" applyAlignment="1"/>
    <xf numFmtId="0" fontId="14" fillId="9" borderId="133" xfId="0" applyFont="1" applyFill="1" applyBorder="1"/>
    <xf numFmtId="0" fontId="14" fillId="6" borderId="136" xfId="0" applyFont="1" applyFill="1" applyBorder="1"/>
    <xf numFmtId="0" fontId="14" fillId="2" borderId="135" xfId="0" applyFont="1" applyFill="1" applyBorder="1"/>
    <xf numFmtId="0" fontId="14" fillId="6" borderId="133" xfId="0" applyFont="1" applyFill="1" applyBorder="1"/>
    <xf numFmtId="0" fontId="14" fillId="2" borderId="30" xfId="0" applyFont="1" applyFill="1" applyBorder="1"/>
    <xf numFmtId="0" fontId="14" fillId="6" borderId="135" xfId="0" applyFont="1" applyFill="1" applyBorder="1"/>
    <xf numFmtId="0" fontId="14" fillId="6" borderId="137" xfId="0" applyFont="1" applyFill="1" applyBorder="1"/>
    <xf numFmtId="0" fontId="0" fillId="9" borderId="0" xfId="0" applyFill="1" applyAlignment="1"/>
    <xf numFmtId="0" fontId="0" fillId="9" borderId="0" xfId="0" applyFill="1" applyBorder="1" applyAlignment="1">
      <alignment horizontal="center" wrapText="1"/>
    </xf>
    <xf numFmtId="0" fontId="0" fillId="9" borderId="139" xfId="0" applyFill="1" applyBorder="1" applyAlignment="1">
      <alignment horizontal="center" vertical="center" wrapText="1"/>
    </xf>
    <xf numFmtId="0" fontId="0" fillId="9" borderId="140" xfId="0" applyFill="1" applyBorder="1" applyAlignment="1">
      <alignment horizontal="center" vertical="center" wrapText="1"/>
    </xf>
    <xf numFmtId="0" fontId="0" fillId="9" borderId="142" xfId="0" applyFill="1" applyBorder="1" applyAlignment="1">
      <alignment horizontal="center" vertical="center" wrapText="1"/>
    </xf>
    <xf numFmtId="0" fontId="0" fillId="9" borderId="143" xfId="0" applyFill="1" applyBorder="1" applyAlignment="1">
      <alignment horizontal="center" vertical="center" wrapText="1"/>
    </xf>
    <xf numFmtId="0" fontId="3"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0" fillId="9" borderId="19"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0" fillId="9" borderId="82" xfId="0" applyFont="1" applyFill="1" applyBorder="1" applyAlignment="1">
      <alignment horizontal="center" vertical="center"/>
    </xf>
    <xf numFmtId="0" fontId="10" fillId="9" borderId="104" xfId="0" applyFont="1" applyFill="1" applyBorder="1" applyAlignment="1">
      <alignment horizontal="center" vertical="center"/>
    </xf>
    <xf numFmtId="0" fontId="10" fillId="9" borderId="105" xfId="0" applyFont="1" applyFill="1" applyBorder="1" applyAlignment="1">
      <alignment horizontal="center" vertical="center"/>
    </xf>
    <xf numFmtId="0" fontId="5" fillId="9" borderId="19"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28" xfId="0" applyFont="1" applyFill="1" applyBorder="1" applyAlignment="1">
      <alignment horizontal="center" vertical="center"/>
    </xf>
    <xf numFmtId="0" fontId="7" fillId="7" borderId="109" xfId="0" applyFont="1" applyFill="1" applyBorder="1" applyAlignment="1">
      <alignment horizontal="center" vertical="center"/>
    </xf>
    <xf numFmtId="0" fontId="7" fillId="7" borderId="130" xfId="0" applyFont="1" applyFill="1" applyBorder="1" applyAlignment="1">
      <alignment horizontal="center" vertical="center"/>
    </xf>
    <xf numFmtId="0" fontId="7" fillId="11" borderId="131" xfId="0" applyFont="1" applyFill="1" applyBorder="1" applyAlignment="1">
      <alignment horizontal="center" vertical="center"/>
    </xf>
    <xf numFmtId="0" fontId="7" fillId="11" borderId="130" xfId="0" applyFont="1" applyFill="1" applyBorder="1" applyAlignment="1">
      <alignment horizontal="center" vertical="center"/>
    </xf>
    <xf numFmtId="0" fontId="7" fillId="8" borderId="131" xfId="0" applyFont="1" applyFill="1" applyBorder="1" applyAlignment="1">
      <alignment horizontal="center" vertical="center"/>
    </xf>
    <xf numFmtId="0" fontId="7" fillId="8" borderId="11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0"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8" fillId="5" borderId="138" xfId="1" applyBorder="1" applyAlignment="1">
      <alignment horizontal="center"/>
    </xf>
    <xf numFmtId="0" fontId="8" fillId="5" borderId="141" xfId="1" applyBorder="1" applyAlignment="1">
      <alignment horizontal="center"/>
    </xf>
    <xf numFmtId="0" fontId="10" fillId="6" borderId="89" xfId="0" applyFont="1" applyFill="1" applyBorder="1" applyAlignment="1">
      <alignment horizontal="center" vertical="center" wrapText="1"/>
    </xf>
    <xf numFmtId="0" fontId="10" fillId="6" borderId="104" xfId="0" applyFont="1" applyFill="1" applyBorder="1" applyAlignment="1">
      <alignment horizontal="center" vertical="center" wrapText="1"/>
    </xf>
    <xf numFmtId="0" fontId="10" fillId="6" borderId="122" xfId="0" applyFont="1" applyFill="1" applyBorder="1" applyAlignment="1">
      <alignment horizontal="center" vertical="center" wrapText="1"/>
    </xf>
    <xf numFmtId="0" fontId="5" fillId="9" borderId="119" xfId="0" applyFont="1" applyFill="1" applyBorder="1" applyAlignment="1">
      <alignment horizontal="center" vertical="center"/>
    </xf>
    <xf numFmtId="0" fontId="5" fillId="9" borderId="17" xfId="0" applyFont="1" applyFill="1" applyBorder="1" applyAlignment="1">
      <alignment horizontal="center" vertical="center"/>
    </xf>
    <xf numFmtId="0" fontId="10" fillId="9" borderId="82" xfId="0" applyFont="1" applyFill="1" applyBorder="1" applyAlignment="1">
      <alignment horizontal="center" vertical="center" wrapText="1"/>
    </xf>
    <xf numFmtId="0" fontId="10" fillId="9" borderId="104" xfId="0" applyFont="1" applyFill="1" applyBorder="1" applyAlignment="1">
      <alignment horizontal="center" vertical="center" wrapText="1"/>
    </xf>
    <xf numFmtId="0" fontId="10" fillId="9" borderId="122" xfId="0" applyFont="1" applyFill="1" applyBorder="1" applyAlignment="1">
      <alignment horizontal="center" vertical="center" wrapText="1"/>
    </xf>
    <xf numFmtId="0" fontId="10" fillId="6" borderId="82"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0" fillId="6" borderId="19" xfId="0" applyFill="1" applyBorder="1" applyAlignment="1">
      <alignment vertical="center"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1" fillId="6" borderId="19"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3" borderId="1" xfId="0" applyFill="1" applyBorder="1" applyAlignment="1" applyProtection="1">
      <alignment horizontal="center"/>
      <protection hidden="1"/>
    </xf>
    <xf numFmtId="0" fontId="0" fillId="3" borderId="12" xfId="0" applyFill="1" applyBorder="1" applyAlignment="1" applyProtection="1">
      <alignment horizontal="center"/>
      <protection hidden="1"/>
    </xf>
    <xf numFmtId="0" fontId="0" fillId="3" borderId="13" xfId="0" applyFill="1" applyBorder="1" applyAlignment="1" applyProtection="1">
      <alignment horizontal="center"/>
      <protection hidden="1"/>
    </xf>
    <xf numFmtId="0" fontId="12" fillId="3" borderId="79" xfId="0" applyFont="1" applyFill="1" applyBorder="1" applyAlignment="1">
      <alignment horizontal="center" vertical="center"/>
    </xf>
    <xf numFmtId="0" fontId="12" fillId="3" borderId="80" xfId="0" applyFont="1" applyFill="1" applyBorder="1" applyAlignment="1">
      <alignment horizontal="center" vertical="center"/>
    </xf>
    <xf numFmtId="0" fontId="12" fillId="3" borderId="81" xfId="0" applyFont="1" applyFill="1" applyBorder="1" applyAlignment="1">
      <alignment horizontal="center" vertical="center"/>
    </xf>
    <xf numFmtId="0" fontId="3" fillId="3" borderId="89"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91" xfId="0" applyFont="1" applyFill="1" applyBorder="1" applyAlignment="1">
      <alignment horizontal="center" vertical="center"/>
    </xf>
    <xf numFmtId="0" fontId="1" fillId="4" borderId="11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65" xfId="0" applyFont="1" applyFill="1" applyBorder="1" applyAlignment="1">
      <alignment horizontal="center"/>
    </xf>
    <xf numFmtId="0" fontId="1" fillId="4" borderId="66" xfId="0" applyFont="1" applyFill="1" applyBorder="1" applyAlignment="1">
      <alignment horizontal="center"/>
    </xf>
    <xf numFmtId="0" fontId="1" fillId="4" borderId="67" xfId="0" applyFont="1" applyFill="1" applyBorder="1" applyAlignment="1">
      <alignment horizontal="center"/>
    </xf>
    <xf numFmtId="0" fontId="1" fillId="4" borderId="108" xfId="0" applyFont="1" applyFill="1" applyBorder="1" applyAlignment="1">
      <alignment horizontal="center"/>
    </xf>
    <xf numFmtId="0" fontId="1" fillId="4" borderId="113" xfId="0" applyFont="1" applyFill="1" applyBorder="1" applyAlignment="1">
      <alignment horizontal="center"/>
    </xf>
    <xf numFmtId="0" fontId="1" fillId="4" borderId="114" xfId="0" applyFont="1" applyFill="1" applyBorder="1" applyAlignment="1">
      <alignment horizontal="center"/>
    </xf>
    <xf numFmtId="0" fontId="1" fillId="4" borderId="115" xfId="0" applyFont="1" applyFill="1" applyBorder="1" applyAlignment="1">
      <alignment horizontal="center"/>
    </xf>
    <xf numFmtId="0" fontId="1" fillId="4" borderId="112"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1" fillId="4" borderId="92" xfId="0" applyFont="1" applyFill="1" applyBorder="1" applyAlignment="1">
      <alignment horizontal="center"/>
    </xf>
    <xf numFmtId="0" fontId="1" fillId="4" borderId="72" xfId="0" applyFont="1" applyFill="1" applyBorder="1" applyAlignment="1">
      <alignment horizontal="center" vertical="center" wrapText="1"/>
    </xf>
  </cellXfs>
  <cellStyles count="5">
    <cellStyle name="Besuchter Hyperlink" xfId="4" builtinId="9" hidden="1"/>
    <cellStyle name="Eingabe" xfId="1" builtinId="20"/>
    <cellStyle name="Hervorheben" xfId="2"/>
    <cellStyle name="Hyperlink" xfId="3" builtinId="8" hidden="1"/>
    <cellStyle name="Standard" xfId="0" builtinId="0"/>
  </cellStyles>
  <dxfs count="0"/>
  <tableStyles count="0" defaultTableStyle="TableStyleMedium9" defaultPivotStyle="PivotStyleMedium7"/>
  <colors>
    <mruColors>
      <color rgb="FF62BE7B"/>
      <color rgb="FFB1D680"/>
      <color rgb="FFFFEC84"/>
      <color rgb="FFF8696B"/>
      <color rgb="FFFBAA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Eignung</a:t>
            </a:r>
            <a:r>
              <a:rPr lang="de-DE" baseline="0"/>
              <a:t> bestimmter Elemente der Prozesse für Einführung von eBS</a:t>
            </a:r>
            <a:endParaRPr lang="de-DE"/>
          </a:p>
        </c:rich>
      </c:tx>
      <c:layout/>
      <c:overlay val="0"/>
      <c:spPr>
        <a:noFill/>
        <a:ln>
          <a:noFill/>
        </a:ln>
        <a:effectLst/>
      </c:sp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cat>
            <c:strRef>
              <c:f>Auswertung!$I$5:$L$5</c:f>
              <c:strCache>
                <c:ptCount val="4"/>
                <c:pt idx="0">
                  <c:v>Transaktionsobjekt</c:v>
                </c:pt>
                <c:pt idx="1">
                  <c:v>Transaktionsstruktur</c:v>
                </c:pt>
                <c:pt idx="2">
                  <c:v>Beziehungsmerkmale</c:v>
                </c:pt>
                <c:pt idx="3">
                  <c:v>Sonstiges</c:v>
                </c:pt>
              </c:strCache>
            </c:strRef>
          </c:cat>
          <c:val>
            <c:numRef>
              <c:f>Auswertung!$I$6:$L$6</c:f>
              <c:numCache>
                <c:formatCode>General</c:formatCode>
                <c:ptCount val="4"/>
                <c:pt idx="0">
                  <c:v>2</c:v>
                </c:pt>
                <c:pt idx="1">
                  <c:v>3</c:v>
                </c:pt>
                <c:pt idx="2">
                  <c:v>4</c:v>
                </c:pt>
                <c:pt idx="3">
                  <c:v>2</c:v>
                </c:pt>
              </c:numCache>
            </c:numRef>
          </c:val>
        </c:ser>
        <c:ser>
          <c:idx val="1"/>
          <c:order val="1"/>
          <c:spPr>
            <a:solidFill>
              <a:schemeClr val="accent4">
                <a:lumMod val="60000"/>
                <a:lumOff val="40000"/>
              </a:schemeClr>
            </a:solidFill>
            <a:ln>
              <a:noFill/>
            </a:ln>
            <a:effectLst/>
          </c:spPr>
          <c:invertIfNegative val="0"/>
          <c:cat>
            <c:strRef>
              <c:f>Auswertung!$I$5:$L$5</c:f>
              <c:strCache>
                <c:ptCount val="4"/>
                <c:pt idx="0">
                  <c:v>Transaktionsobjekt</c:v>
                </c:pt>
                <c:pt idx="1">
                  <c:v>Transaktionsstruktur</c:v>
                </c:pt>
                <c:pt idx="2">
                  <c:v>Beziehungsmerkmale</c:v>
                </c:pt>
                <c:pt idx="3">
                  <c:v>Sonstiges</c:v>
                </c:pt>
              </c:strCache>
            </c:strRef>
          </c:cat>
          <c:val>
            <c:numRef>
              <c:f>Auswertung!$I$7:$L$7</c:f>
              <c:numCache>
                <c:formatCode>General</c:formatCode>
                <c:ptCount val="4"/>
                <c:pt idx="0">
                  <c:v>2</c:v>
                </c:pt>
                <c:pt idx="1">
                  <c:v>4</c:v>
                </c:pt>
                <c:pt idx="2">
                  <c:v>2</c:v>
                </c:pt>
                <c:pt idx="3">
                  <c:v>3</c:v>
                </c:pt>
              </c:numCache>
            </c:numRef>
          </c:val>
        </c:ser>
        <c:ser>
          <c:idx val="2"/>
          <c:order val="2"/>
          <c:spPr>
            <a:solidFill>
              <a:schemeClr val="accent2">
                <a:lumMod val="60000"/>
                <a:lumOff val="40000"/>
              </a:schemeClr>
            </a:solidFill>
            <a:ln>
              <a:noFill/>
            </a:ln>
            <a:effectLst/>
          </c:spPr>
          <c:invertIfNegative val="0"/>
          <c:cat>
            <c:strRef>
              <c:f>Auswertung!$I$5:$L$5</c:f>
              <c:strCache>
                <c:ptCount val="4"/>
                <c:pt idx="0">
                  <c:v>Transaktionsobjekt</c:v>
                </c:pt>
                <c:pt idx="1">
                  <c:v>Transaktionsstruktur</c:v>
                </c:pt>
                <c:pt idx="2">
                  <c:v>Beziehungsmerkmale</c:v>
                </c:pt>
                <c:pt idx="3">
                  <c:v>Sonstiges</c:v>
                </c:pt>
              </c:strCache>
            </c:strRef>
          </c:cat>
          <c:val>
            <c:numRef>
              <c:f>Auswertung!$I$8:$L$8</c:f>
              <c:numCache>
                <c:formatCode>General</c:formatCode>
                <c:ptCount val="4"/>
                <c:pt idx="0">
                  <c:v>2</c:v>
                </c:pt>
                <c:pt idx="1">
                  <c:v>3</c:v>
                </c:pt>
                <c:pt idx="2">
                  <c:v>4</c:v>
                </c:pt>
                <c:pt idx="3">
                  <c:v>2</c:v>
                </c:pt>
              </c:numCache>
            </c:numRef>
          </c:val>
        </c:ser>
        <c:dLbls>
          <c:showLegendKey val="0"/>
          <c:showVal val="0"/>
          <c:showCatName val="0"/>
          <c:showSerName val="0"/>
          <c:showPercent val="0"/>
          <c:showBubbleSize val="0"/>
        </c:dLbls>
        <c:gapWidth val="219"/>
        <c:overlap val="-27"/>
        <c:axId val="51044736"/>
        <c:axId val="51046272"/>
      </c:barChart>
      <c:catAx>
        <c:axId val="5104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046272"/>
        <c:crosses val="autoZero"/>
        <c:auto val="1"/>
        <c:lblAlgn val="ctr"/>
        <c:lblOffset val="100"/>
        <c:noMultiLvlLbl val="0"/>
      </c:catAx>
      <c:valAx>
        <c:axId val="5104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044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Hürden</a:t>
            </a:r>
            <a:r>
              <a:rPr lang="de-DE" baseline="0"/>
              <a:t> der einzelnen Standards</a:t>
            </a:r>
            <a:endParaRPr lang="de-DE"/>
          </a:p>
        </c:rich>
      </c:tx>
      <c:layout>
        <c:manualLayout>
          <c:xMode val="edge"/>
          <c:yMode val="edge"/>
          <c:x val="3.4291557305336798E-2"/>
          <c:y val="3.9793063057200501E-3"/>
        </c:manualLayout>
      </c:layout>
      <c:overlay val="0"/>
      <c:spPr>
        <a:noFill/>
        <a:ln>
          <a:noFill/>
        </a:ln>
        <a:effectLst/>
      </c:spPr>
    </c:title>
    <c:autoTitleDeleted val="0"/>
    <c:plotArea>
      <c:layout>
        <c:manualLayout>
          <c:layoutTarget val="inner"/>
          <c:xMode val="edge"/>
          <c:yMode val="edge"/>
          <c:x val="0.237011592300962"/>
          <c:y val="0.115047829765081"/>
          <c:w val="0.59456824146981602"/>
          <c:h val="0.82362302336174897"/>
        </c:manualLayout>
      </c:layout>
      <c:radarChart>
        <c:radarStyle val="marker"/>
        <c:varyColors val="0"/>
        <c:ser>
          <c:idx val="0"/>
          <c:order val="0"/>
          <c:spPr>
            <a:ln w="28575" cap="rnd">
              <a:solidFill>
                <a:schemeClr val="accent5">
                  <a:lumMod val="60000"/>
                  <a:lumOff val="40000"/>
                </a:schemeClr>
              </a:solidFill>
              <a:round/>
            </a:ln>
            <a:effectLst/>
          </c:spPr>
          <c:marker>
            <c:symbol val="none"/>
          </c:marker>
          <c:cat>
            <c:strRef>
              <c:f>Auswertung!$M$5:$P$5</c:f>
              <c:strCache>
                <c:ptCount val="4"/>
                <c:pt idx="0">
                  <c:v>IS</c:v>
                </c:pt>
                <c:pt idx="1">
                  <c:v>KL</c:v>
                </c:pt>
                <c:pt idx="2">
                  <c:v>KA</c:v>
                </c:pt>
                <c:pt idx="3">
                  <c:v>TK</c:v>
                </c:pt>
              </c:strCache>
            </c:strRef>
          </c:cat>
          <c:val>
            <c:numRef>
              <c:f>Auswertung!$M$6:$P$6</c:f>
              <c:numCache>
                <c:formatCode>General</c:formatCode>
                <c:ptCount val="4"/>
                <c:pt idx="0">
                  <c:v>16.750000000000004</c:v>
                </c:pt>
                <c:pt idx="1">
                  <c:v>14.510000000000002</c:v>
                </c:pt>
                <c:pt idx="2">
                  <c:v>17.55</c:v>
                </c:pt>
                <c:pt idx="3">
                  <c:v>20.010000000000002</c:v>
                </c:pt>
              </c:numCache>
            </c:numRef>
          </c:val>
        </c:ser>
        <c:ser>
          <c:idx val="1"/>
          <c:order val="1"/>
          <c:spPr>
            <a:ln w="28575" cap="rnd">
              <a:solidFill>
                <a:schemeClr val="accent4">
                  <a:lumMod val="60000"/>
                  <a:lumOff val="40000"/>
                </a:schemeClr>
              </a:solidFill>
              <a:round/>
            </a:ln>
            <a:effectLst/>
          </c:spPr>
          <c:marker>
            <c:symbol val="none"/>
          </c:marker>
          <c:cat>
            <c:strRef>
              <c:f>Auswertung!$M$5:$P$5</c:f>
              <c:strCache>
                <c:ptCount val="4"/>
                <c:pt idx="0">
                  <c:v>IS</c:v>
                </c:pt>
                <c:pt idx="1">
                  <c:v>KL</c:v>
                </c:pt>
                <c:pt idx="2">
                  <c:v>KA</c:v>
                </c:pt>
                <c:pt idx="3">
                  <c:v>TK</c:v>
                </c:pt>
              </c:strCache>
            </c:strRef>
          </c:cat>
          <c:val>
            <c:numRef>
              <c:f>Auswertung!$M$7:$P$7</c:f>
              <c:numCache>
                <c:formatCode>General</c:formatCode>
                <c:ptCount val="4"/>
                <c:pt idx="0">
                  <c:v>16.099999999999998</c:v>
                </c:pt>
                <c:pt idx="1">
                  <c:v>14.38</c:v>
                </c:pt>
                <c:pt idx="2">
                  <c:v>17.04</c:v>
                </c:pt>
                <c:pt idx="3">
                  <c:v>19.049999999999997</c:v>
                </c:pt>
              </c:numCache>
            </c:numRef>
          </c:val>
        </c:ser>
        <c:ser>
          <c:idx val="2"/>
          <c:order val="2"/>
          <c:spPr>
            <a:ln w="28575" cap="rnd">
              <a:solidFill>
                <a:schemeClr val="accent2">
                  <a:lumMod val="60000"/>
                  <a:lumOff val="40000"/>
                </a:schemeClr>
              </a:solidFill>
              <a:round/>
            </a:ln>
            <a:effectLst/>
          </c:spPr>
          <c:marker>
            <c:symbol val="none"/>
          </c:marker>
          <c:cat>
            <c:strRef>
              <c:f>Auswertung!$M$5:$P$5</c:f>
              <c:strCache>
                <c:ptCount val="4"/>
                <c:pt idx="0">
                  <c:v>IS</c:v>
                </c:pt>
                <c:pt idx="1">
                  <c:v>KL</c:v>
                </c:pt>
                <c:pt idx="2">
                  <c:v>KA</c:v>
                </c:pt>
                <c:pt idx="3">
                  <c:v>TK</c:v>
                </c:pt>
              </c:strCache>
            </c:strRef>
          </c:cat>
          <c:val>
            <c:numRef>
              <c:f>Auswertung!$M$8:$P$8</c:f>
              <c:numCache>
                <c:formatCode>General</c:formatCode>
                <c:ptCount val="4"/>
                <c:pt idx="0">
                  <c:v>16.750000000000004</c:v>
                </c:pt>
                <c:pt idx="1">
                  <c:v>14.510000000000002</c:v>
                </c:pt>
                <c:pt idx="2">
                  <c:v>17.55</c:v>
                </c:pt>
                <c:pt idx="3">
                  <c:v>20.010000000000002</c:v>
                </c:pt>
              </c:numCache>
            </c:numRef>
          </c:val>
        </c:ser>
        <c:dLbls>
          <c:showLegendKey val="0"/>
          <c:showVal val="0"/>
          <c:showCatName val="0"/>
          <c:showSerName val="0"/>
          <c:showPercent val="0"/>
          <c:showBubbleSize val="0"/>
        </c:dLbls>
        <c:axId val="51153920"/>
        <c:axId val="51155712"/>
      </c:radarChart>
      <c:catAx>
        <c:axId val="5115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155712"/>
        <c:crosses val="autoZero"/>
        <c:auto val="1"/>
        <c:lblAlgn val="ctr"/>
        <c:lblOffset val="100"/>
        <c:noMultiLvlLbl val="0"/>
      </c:catAx>
      <c:valAx>
        <c:axId val="5115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1153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571500</xdr:colOff>
      <xdr:row>16</xdr:row>
      <xdr:rowOff>190500</xdr:rowOff>
    </xdr:from>
    <xdr:to>
      <xdr:col>8</xdr:col>
      <xdr:colOff>0</xdr:colOff>
      <xdr:row>30</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425450</xdr:colOff>
      <xdr:row>16</xdr:row>
      <xdr:rowOff>165100</xdr:rowOff>
    </xdr:from>
    <xdr:to>
      <xdr:col>13</xdr:col>
      <xdr:colOff>806450</xdr:colOff>
      <xdr:row>31</xdr:row>
      <xdr:rowOff>177800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50800</xdr:colOff>
      <xdr:row>4</xdr:row>
      <xdr:rowOff>317500</xdr:rowOff>
    </xdr:from>
    <xdr:to>
      <xdr:col>0</xdr:col>
      <xdr:colOff>736600</xdr:colOff>
      <xdr:row>6</xdr:row>
      <xdr:rowOff>50800</xdr:rowOff>
    </xdr:to>
    <xdr:sp macro="[0]!Modul3.Diagrammerstellung" textlink="">
      <xdr:nvSpPr>
        <xdr:cNvPr id="4" name="Rechteck 3"/>
        <xdr:cNvSpPr/>
      </xdr:nvSpPr>
      <xdr:spPr>
        <a:xfrm>
          <a:off x="50800" y="1320800"/>
          <a:ext cx="685800" cy="368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1">
              <a:latin typeface="Arial" charset="0"/>
              <a:ea typeface="Arial" charset="0"/>
              <a:cs typeface="Arial" charset="0"/>
            </a:rPr>
            <a:t>Grafik</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enableFormatConditionsCalculation="0"/>
  <dimension ref="A2:AG42"/>
  <sheetViews>
    <sheetView tabSelected="1" zoomScale="70" zoomScaleNormal="70" zoomScalePageLayoutView="70" workbookViewId="0">
      <selection activeCell="B17" sqref="B17"/>
    </sheetView>
  </sheetViews>
  <sheetFormatPr baseColWidth="10" defaultColWidth="10.796875" defaultRowHeight="15.6" x14ac:dyDescent="0.3"/>
  <cols>
    <col min="1" max="1" width="18.5" style="45" bestFit="1" customWidth="1"/>
    <col min="2" max="2" width="28.5" style="45" bestFit="1" customWidth="1"/>
    <col min="3" max="3" width="35" style="45" customWidth="1"/>
    <col min="4" max="4" width="7.69921875" style="45" customWidth="1"/>
    <col min="5" max="5" width="10.796875" style="45" customWidth="1"/>
    <col min="6" max="6" width="8.19921875" style="45" customWidth="1"/>
    <col min="7" max="7" width="11.69921875" style="45" customWidth="1"/>
    <col min="8" max="8" width="6.5" style="45" customWidth="1"/>
    <col min="9" max="9" width="10.796875" style="45" customWidth="1"/>
    <col min="10" max="13" width="10.796875" style="45"/>
    <col min="14" max="14" width="6.69921875" style="135" hidden="1" customWidth="1"/>
    <col min="15" max="15" width="7" style="135" hidden="1" customWidth="1"/>
    <col min="16" max="17" width="6.796875" style="135" hidden="1" customWidth="1"/>
    <col min="18" max="18" width="6.5" style="135" hidden="1" customWidth="1"/>
    <col min="19" max="19" width="7" style="135" hidden="1" customWidth="1"/>
    <col min="20" max="20" width="7.19921875" style="135" hidden="1" customWidth="1"/>
    <col min="21" max="21" width="8.296875" style="135" hidden="1" customWidth="1"/>
    <col min="22" max="22" width="6.69921875" style="135" hidden="1" customWidth="1"/>
    <col min="23" max="23" width="6.796875" style="135" hidden="1" customWidth="1"/>
    <col min="24" max="24" width="7.5" style="135" hidden="1" customWidth="1"/>
    <col min="25" max="25" width="22.796875" style="135" hidden="1" customWidth="1"/>
    <col min="26" max="16384" width="10.796875" style="45"/>
  </cols>
  <sheetData>
    <row r="2" spans="1:33" ht="16.2" thickBot="1" x14ac:dyDescent="0.35"/>
    <row r="3" spans="1:33" ht="23.4" thickBot="1" x14ac:dyDescent="0.35">
      <c r="A3" s="209" t="s">
        <v>36</v>
      </c>
      <c r="B3" s="210"/>
      <c r="C3" s="210"/>
      <c r="D3" s="211"/>
      <c r="E3" s="211"/>
      <c r="F3" s="211"/>
      <c r="G3" s="211"/>
      <c r="H3" s="211"/>
      <c r="I3" s="211"/>
      <c r="J3" s="211"/>
      <c r="K3" s="211"/>
      <c r="L3" s="211"/>
      <c r="M3" s="212"/>
    </row>
    <row r="4" spans="1:33" ht="24" customHeight="1" thickBot="1" x14ac:dyDescent="0.35">
      <c r="A4" s="252" t="s">
        <v>37</v>
      </c>
      <c r="B4" s="254" t="s">
        <v>35</v>
      </c>
      <c r="C4" s="256" t="s">
        <v>17</v>
      </c>
      <c r="D4" s="230" t="s">
        <v>74</v>
      </c>
      <c r="E4" s="231"/>
      <c r="F4" s="231"/>
      <c r="G4" s="231"/>
      <c r="H4" s="231"/>
      <c r="I4" s="232"/>
      <c r="J4" s="230" t="s">
        <v>38</v>
      </c>
      <c r="K4" s="231"/>
      <c r="L4" s="231"/>
      <c r="M4" s="232"/>
    </row>
    <row r="5" spans="1:33" ht="18" customHeight="1" thickBot="1" x14ac:dyDescent="0.35">
      <c r="A5" s="253"/>
      <c r="B5" s="255"/>
      <c r="C5" s="257"/>
      <c r="D5" s="224" t="s">
        <v>39</v>
      </c>
      <c r="E5" s="225"/>
      <c r="F5" s="226" t="s">
        <v>40</v>
      </c>
      <c r="G5" s="227"/>
      <c r="H5" s="228" t="s">
        <v>41</v>
      </c>
      <c r="I5" s="229"/>
      <c r="J5" s="233"/>
      <c r="K5" s="233"/>
      <c r="L5" s="233"/>
      <c r="M5" s="234"/>
      <c r="N5" s="267" t="s">
        <v>53</v>
      </c>
      <c r="O5" s="268"/>
      <c r="P5" s="268"/>
      <c r="Q5" s="269"/>
      <c r="R5" s="267" t="s">
        <v>47</v>
      </c>
      <c r="S5" s="268"/>
      <c r="T5" s="268"/>
      <c r="U5" s="269"/>
      <c r="V5" s="268" t="s">
        <v>55</v>
      </c>
      <c r="W5" s="268"/>
      <c r="X5" s="268"/>
      <c r="Y5" s="268"/>
      <c r="Z5" s="47"/>
      <c r="AA5" s="241"/>
      <c r="AB5" s="205" t="s">
        <v>86</v>
      </c>
      <c r="AC5" s="205"/>
      <c r="AD5" s="206"/>
      <c r="AE5" s="204"/>
      <c r="AF5" s="204"/>
      <c r="AG5" s="204"/>
    </row>
    <row r="6" spans="1:33" ht="24.6" thickBot="1" x14ac:dyDescent="0.35">
      <c r="A6" s="253"/>
      <c r="B6" s="255"/>
      <c r="C6" s="257"/>
      <c r="D6" s="108"/>
      <c r="E6" s="109" t="s">
        <v>18</v>
      </c>
      <c r="F6" s="108"/>
      <c r="G6" s="109" t="s">
        <v>18</v>
      </c>
      <c r="H6" s="108"/>
      <c r="I6" s="109" t="s">
        <v>18</v>
      </c>
      <c r="J6" s="39" t="s">
        <v>19</v>
      </c>
      <c r="K6" s="22" t="s">
        <v>20</v>
      </c>
      <c r="L6" s="22" t="s">
        <v>21</v>
      </c>
      <c r="M6" s="23" t="s">
        <v>22</v>
      </c>
      <c r="N6" s="136" t="s">
        <v>54</v>
      </c>
      <c r="O6" s="137" t="s">
        <v>20</v>
      </c>
      <c r="P6" s="137" t="s">
        <v>21</v>
      </c>
      <c r="Q6" s="138" t="s">
        <v>22</v>
      </c>
      <c r="R6" s="136" t="s">
        <v>54</v>
      </c>
      <c r="S6" s="137" t="s">
        <v>20</v>
      </c>
      <c r="T6" s="137" t="s">
        <v>21</v>
      </c>
      <c r="U6" s="138" t="s">
        <v>22</v>
      </c>
      <c r="V6" s="137" t="s">
        <v>54</v>
      </c>
      <c r="W6" s="137" t="s">
        <v>20</v>
      </c>
      <c r="X6" s="137" t="s">
        <v>21</v>
      </c>
      <c r="Y6" s="137" t="s">
        <v>22</v>
      </c>
      <c r="Z6" s="47"/>
      <c r="AA6" s="242"/>
      <c r="AB6" s="207"/>
      <c r="AC6" s="207"/>
      <c r="AD6" s="208"/>
      <c r="AE6" s="204"/>
      <c r="AF6" s="204"/>
      <c r="AG6" s="204"/>
    </row>
    <row r="7" spans="1:33" x14ac:dyDescent="0.3">
      <c r="A7" s="243" t="s">
        <v>44</v>
      </c>
      <c r="B7" s="116" t="s">
        <v>0</v>
      </c>
      <c r="C7" s="191" t="s">
        <v>68</v>
      </c>
      <c r="D7" s="117">
        <v>1</v>
      </c>
      <c r="E7" s="246">
        <f>ROUND(((D7+D8+D9)/3),0)</f>
        <v>2</v>
      </c>
      <c r="F7" s="117">
        <v>1</v>
      </c>
      <c r="G7" s="246">
        <f>ROUND(((F7+F8+F9)/3),0)</f>
        <v>2</v>
      </c>
      <c r="H7" s="117">
        <v>1</v>
      </c>
      <c r="I7" s="246">
        <f>ROUND(((H7+H8+H9)/3),0)</f>
        <v>2</v>
      </c>
      <c r="J7" s="118">
        <v>0.57999999999999996</v>
      </c>
      <c r="K7" s="118">
        <v>0.61</v>
      </c>
      <c r="L7" s="118">
        <v>0.75</v>
      </c>
      <c r="M7" s="119">
        <v>0.75</v>
      </c>
      <c r="N7" s="139">
        <f>$D$7*$J$7+$D$8*$J$8+$D$9*$J$9</f>
        <v>2.09</v>
      </c>
      <c r="O7" s="140">
        <f>$D$7*$K$7+$D$8*$K$8+$D$9*$K$9</f>
        <v>1.9700000000000002</v>
      </c>
      <c r="P7" s="140">
        <f>$D$7*$L$7+$D$8*$L$8+$D$9*$L$9</f>
        <v>2.95</v>
      </c>
      <c r="Q7" s="141">
        <f>$D$7*$M$7+$D$8*$M$8+$D$9*$M$9</f>
        <v>2.82</v>
      </c>
      <c r="R7" s="142">
        <f>$F$7*$J$7+$F$8*$J$8+$F$9*$J$9</f>
        <v>2.09</v>
      </c>
      <c r="S7" s="140">
        <f>F7*$K$7+F8*$K$8+F9*$K$9</f>
        <v>1.9700000000000002</v>
      </c>
      <c r="T7" s="140">
        <f>$F$7*$L$7+$F$8*$L$8+$F$9*$L$9</f>
        <v>2.95</v>
      </c>
      <c r="U7" s="141">
        <f>$F$7*$M$7+$F$8*$M$8+$F$9*$M$9</f>
        <v>2.82</v>
      </c>
      <c r="V7" s="139">
        <f>$H$7*$J$7+$H$8*$J$8+$H$9*$J$9</f>
        <v>2.09</v>
      </c>
      <c r="W7" s="140">
        <f>$H$7*$K$7+$H$8*$K$8+$H$9*$K$9</f>
        <v>1.9700000000000002</v>
      </c>
      <c r="X7" s="140">
        <f>$H$7*$L$7+$H$8*$L$8+$H$9*$L$9</f>
        <v>2.95</v>
      </c>
      <c r="Y7" s="143">
        <f>$H$7*$M$7+$H$8*$M$8+$H$9*$M$9</f>
        <v>2.82</v>
      </c>
      <c r="Z7" s="47"/>
    </row>
    <row r="8" spans="1:33" x14ac:dyDescent="0.3">
      <c r="A8" s="244"/>
      <c r="B8" s="11" t="s">
        <v>1</v>
      </c>
      <c r="C8" s="192" t="s">
        <v>69</v>
      </c>
      <c r="D8" s="110">
        <v>2</v>
      </c>
      <c r="E8" s="222"/>
      <c r="F8" s="110">
        <v>2</v>
      </c>
      <c r="G8" s="222"/>
      <c r="H8" s="110">
        <v>2</v>
      </c>
      <c r="I8" s="222"/>
      <c r="J8" s="12">
        <v>0.38</v>
      </c>
      <c r="K8" s="12">
        <v>0.38</v>
      </c>
      <c r="L8" s="12">
        <v>0.8</v>
      </c>
      <c r="M8" s="120">
        <v>0.6</v>
      </c>
      <c r="N8" s="144"/>
      <c r="O8" s="145"/>
      <c r="P8" s="145"/>
      <c r="Q8" s="146"/>
      <c r="R8" s="147"/>
      <c r="S8" s="145"/>
      <c r="T8" s="145"/>
      <c r="U8" s="146"/>
      <c r="V8" s="144"/>
      <c r="W8" s="145"/>
      <c r="X8" s="145"/>
      <c r="Y8" s="146"/>
      <c r="Z8" s="47"/>
    </row>
    <row r="9" spans="1:33" ht="16.2" thickBot="1" x14ac:dyDescent="0.35">
      <c r="A9" s="245"/>
      <c r="B9" s="5" t="s">
        <v>2</v>
      </c>
      <c r="C9" s="193" t="s">
        <v>70</v>
      </c>
      <c r="D9" s="111">
        <v>3</v>
      </c>
      <c r="E9" s="247"/>
      <c r="F9" s="111">
        <v>3</v>
      </c>
      <c r="G9" s="247"/>
      <c r="H9" s="111">
        <v>3</v>
      </c>
      <c r="I9" s="247"/>
      <c r="J9" s="8">
        <v>0.25</v>
      </c>
      <c r="K9" s="8">
        <v>0.2</v>
      </c>
      <c r="L9" s="8">
        <v>0.2</v>
      </c>
      <c r="M9" s="121">
        <v>0.28999999999999998</v>
      </c>
      <c r="N9" s="148"/>
      <c r="O9" s="149"/>
      <c r="P9" s="149"/>
      <c r="Q9" s="150"/>
      <c r="R9" s="151"/>
      <c r="S9" s="149"/>
      <c r="T9" s="149"/>
      <c r="U9" s="150"/>
      <c r="V9" s="148"/>
      <c r="W9" s="149"/>
      <c r="X9" s="149"/>
      <c r="Y9" s="150"/>
    </row>
    <row r="10" spans="1:33" x14ac:dyDescent="0.3">
      <c r="A10" s="248" t="s">
        <v>43</v>
      </c>
      <c r="B10" s="97" t="s">
        <v>3</v>
      </c>
      <c r="C10" s="194" t="s">
        <v>71</v>
      </c>
      <c r="D10" s="112">
        <v>4</v>
      </c>
      <c r="E10" s="221">
        <f>ROUND(((D10+D11+D12+D13)/4),0)</f>
        <v>3</v>
      </c>
      <c r="F10" s="112">
        <v>4</v>
      </c>
      <c r="G10" s="221">
        <f>ROUND(((F10+F11+F12+F13)/4),0)</f>
        <v>4</v>
      </c>
      <c r="H10" s="112">
        <v>4</v>
      </c>
      <c r="I10" s="221">
        <f>ROUND(((H10+H11+H12+H13)/4),0)</f>
        <v>3</v>
      </c>
      <c r="J10" s="98">
        <v>0.5</v>
      </c>
      <c r="K10" s="98">
        <v>0.42</v>
      </c>
      <c r="L10" s="98">
        <v>0.57999999999999996</v>
      </c>
      <c r="M10" s="122">
        <v>0.79</v>
      </c>
      <c r="N10" s="152">
        <f>$D$10*$J$10+$D$11*$J$11+$D$12*$J$12+$D$13*$J$13</f>
        <v>7.21</v>
      </c>
      <c r="O10" s="153">
        <f>$D$10*$K$10+$D$11*$K$11+$D$12*$K$12+$D$13*$K$13</f>
        <v>5.09</v>
      </c>
      <c r="P10" s="153">
        <f>$D$10*$L$10+$D$11*$L$11+$D$12*$L$12+$D$13*$L$13</f>
        <v>6.54</v>
      </c>
      <c r="Q10" s="154">
        <f>$D$10*$M$10+$D$11*$M$11+$D$12*$M$12+$D$13*$M$13</f>
        <v>9</v>
      </c>
      <c r="R10" s="155">
        <f>$F$10*$J$10+$F$11*$J$11+$F$12*$J$12+$F$13*$J$13</f>
        <v>9.67</v>
      </c>
      <c r="S10" s="153">
        <f>F10*K10+F11*K11+F12*K12+F13*K13</f>
        <v>6.48</v>
      </c>
      <c r="T10" s="153">
        <f>$F$10*$L$10+$F$11*$L$11+$F$12*$L$12+$F$13*$L$13</f>
        <v>7.9399999999999995</v>
      </c>
      <c r="U10" s="154">
        <f>F10*M10+F11*M11+F12*M12+F13*M13</f>
        <v>11.41</v>
      </c>
      <c r="V10" s="152">
        <f>$H$10*$J$10+$H$11*$J$11+$H$12*$J$12+$H$13*$J$13</f>
        <v>7.21</v>
      </c>
      <c r="W10" s="153">
        <f>$H$10*$K$10+$H$11*$K$11+$H$12*$K$12+$H$13*$K$13</f>
        <v>5.09</v>
      </c>
      <c r="X10" s="153">
        <f>$H$10*$L$10+$H$11*$L$11+$H$12*$L$12+$H$13*$L$13</f>
        <v>6.54</v>
      </c>
      <c r="Y10" s="154">
        <f>$H$10*$M$10+$H$11*$M$11+$H$12*$M$12+$H$13*$M$13</f>
        <v>9</v>
      </c>
    </row>
    <row r="11" spans="1:33" x14ac:dyDescent="0.3">
      <c r="A11" s="249"/>
      <c r="B11" s="190" t="s">
        <v>4</v>
      </c>
      <c r="C11" s="195" t="s">
        <v>72</v>
      </c>
      <c r="D11" s="110">
        <v>5</v>
      </c>
      <c r="E11" s="222"/>
      <c r="F11" s="110">
        <v>4</v>
      </c>
      <c r="G11" s="222"/>
      <c r="H11" s="110">
        <v>5</v>
      </c>
      <c r="I11" s="222"/>
      <c r="J11" s="7">
        <v>0.7</v>
      </c>
      <c r="K11" s="7">
        <v>0.45</v>
      </c>
      <c r="L11" s="7">
        <v>0.6</v>
      </c>
      <c r="M11" s="123">
        <v>0.75</v>
      </c>
      <c r="N11" s="156"/>
      <c r="O11" s="157"/>
      <c r="P11" s="157"/>
      <c r="Q11" s="158"/>
      <c r="R11" s="159"/>
      <c r="S11" s="157"/>
      <c r="T11" s="157"/>
      <c r="U11" s="158"/>
      <c r="V11" s="156"/>
      <c r="W11" s="157"/>
      <c r="X11" s="157"/>
      <c r="Y11" s="158"/>
    </row>
    <row r="12" spans="1:33" x14ac:dyDescent="0.3">
      <c r="A12" s="249"/>
      <c r="B12" s="99" t="s">
        <v>10</v>
      </c>
      <c r="C12" s="196" t="s">
        <v>73</v>
      </c>
      <c r="D12" s="110">
        <v>1</v>
      </c>
      <c r="E12" s="222"/>
      <c r="F12" s="110">
        <v>5</v>
      </c>
      <c r="G12" s="222"/>
      <c r="H12" s="110">
        <v>1</v>
      </c>
      <c r="I12" s="222"/>
      <c r="J12" s="100">
        <v>0.79</v>
      </c>
      <c r="K12" s="100">
        <v>0.46</v>
      </c>
      <c r="L12" s="100">
        <v>0.5</v>
      </c>
      <c r="M12" s="124">
        <v>0.79</v>
      </c>
      <c r="N12" s="144"/>
      <c r="O12" s="145"/>
      <c r="P12" s="145"/>
      <c r="Q12" s="146"/>
      <c r="R12" s="147"/>
      <c r="S12" s="145"/>
      <c r="T12" s="145"/>
      <c r="U12" s="146"/>
      <c r="V12" s="144"/>
      <c r="W12" s="145"/>
      <c r="X12" s="145"/>
      <c r="Y12" s="146"/>
    </row>
    <row r="13" spans="1:33" ht="16.2" thickBot="1" x14ac:dyDescent="0.35">
      <c r="A13" s="250"/>
      <c r="B13" s="13" t="s">
        <v>5</v>
      </c>
      <c r="C13" s="197" t="s">
        <v>76</v>
      </c>
      <c r="D13" s="111">
        <v>2</v>
      </c>
      <c r="E13" s="222"/>
      <c r="F13" s="111">
        <v>2</v>
      </c>
      <c r="G13" s="222"/>
      <c r="H13" s="111">
        <v>2</v>
      </c>
      <c r="I13" s="222"/>
      <c r="J13" s="10">
        <v>0.46</v>
      </c>
      <c r="K13" s="10">
        <v>0.35</v>
      </c>
      <c r="L13" s="10">
        <v>0.36</v>
      </c>
      <c r="M13" s="125">
        <v>0.65</v>
      </c>
      <c r="N13" s="160"/>
      <c r="O13" s="161"/>
      <c r="P13" s="161"/>
      <c r="Q13" s="162"/>
      <c r="R13" s="163"/>
      <c r="S13" s="161"/>
      <c r="T13" s="161"/>
      <c r="U13" s="162"/>
      <c r="V13" s="160"/>
      <c r="W13" s="161"/>
      <c r="X13" s="161"/>
      <c r="Y13" s="162"/>
    </row>
    <row r="14" spans="1:33" x14ac:dyDescent="0.3">
      <c r="A14" s="251" t="s">
        <v>45</v>
      </c>
      <c r="B14" s="15" t="s">
        <v>7</v>
      </c>
      <c r="C14" s="198" t="s">
        <v>77</v>
      </c>
      <c r="D14" s="113">
        <v>3</v>
      </c>
      <c r="E14" s="221">
        <f>ROUND(((D14+D15+D16)/3),0)</f>
        <v>4</v>
      </c>
      <c r="F14" s="113">
        <v>2</v>
      </c>
      <c r="G14" s="221">
        <f>ROUND(((F14+F15+F16)/3),0)</f>
        <v>2</v>
      </c>
      <c r="H14" s="113">
        <v>3</v>
      </c>
      <c r="I14" s="221">
        <f>ROUND(((H14+H15+H16)/3),0)</f>
        <v>4</v>
      </c>
      <c r="J14" s="16">
        <v>0.33</v>
      </c>
      <c r="K14" s="16">
        <v>0.42</v>
      </c>
      <c r="L14" s="16">
        <v>0.43</v>
      </c>
      <c r="M14" s="126">
        <v>0.57999999999999996</v>
      </c>
      <c r="N14" s="152">
        <f>$D$14*$J$14+$D$15*$J$15+$D$16*$J$16</f>
        <v>7.15</v>
      </c>
      <c r="O14" s="153">
        <f>$D$14*$K$14+$D$15*$K$15+$D$16*$K$16</f>
        <v>6.5600000000000005</v>
      </c>
      <c r="P14" s="153">
        <f>$D$14*$L$14+$D$15*$L$15+$D$16*$L$16</f>
        <v>7.19</v>
      </c>
      <c r="Q14" s="154">
        <f>$D$14*$M$14+$D$15*$M$15+$D$16*$M$16</f>
        <v>7.8900000000000006</v>
      </c>
      <c r="R14" s="155">
        <f>$F$14*$J$14+$F$15*$J$15+$F$16*$J$16</f>
        <v>3.4400000000000004</v>
      </c>
      <c r="S14" s="153">
        <f>F14*K14+F15*K15+F16*K16</f>
        <v>3.26</v>
      </c>
      <c r="T14" s="153">
        <f>$F$14*$L$14+$F$15*$L$15+$F$16*$L$16</f>
        <v>3.54</v>
      </c>
      <c r="U14" s="154">
        <f>$F$14*$M$14+$F$15*$M$15+$F$16*$M$16</f>
        <v>3.92</v>
      </c>
      <c r="V14" s="152">
        <f>$H$14*$J$14+$H$15*$J$15+$H$16*$J$16</f>
        <v>7.15</v>
      </c>
      <c r="W14" s="153">
        <f>$H$14*$K$14+$H$15*$K$15+$H$16*$K$16</f>
        <v>6.5600000000000005</v>
      </c>
      <c r="X14" s="153">
        <f>$H$14*$L$14+$H$15*$L$15+$H$16*$L$16</f>
        <v>7.19</v>
      </c>
      <c r="Y14" s="154">
        <f>$H$14*$M$14+$H$15*$M$15+$H$16*$M$16</f>
        <v>7.8900000000000006</v>
      </c>
    </row>
    <row r="15" spans="1:33" x14ac:dyDescent="0.3">
      <c r="A15" s="244"/>
      <c r="B15" s="4" t="s">
        <v>8</v>
      </c>
      <c r="C15" s="199" t="s">
        <v>78</v>
      </c>
      <c r="D15" s="114">
        <v>4</v>
      </c>
      <c r="E15" s="222"/>
      <c r="F15" s="114">
        <v>2</v>
      </c>
      <c r="G15" s="222"/>
      <c r="H15" s="114">
        <v>4</v>
      </c>
      <c r="I15" s="222"/>
      <c r="J15" s="7">
        <v>0.79</v>
      </c>
      <c r="K15" s="7">
        <v>0.75</v>
      </c>
      <c r="L15" s="7">
        <v>0.8</v>
      </c>
      <c r="M15" s="123">
        <v>0.75</v>
      </c>
      <c r="N15" s="156"/>
      <c r="O15" s="157"/>
      <c r="P15" s="157"/>
      <c r="Q15" s="158"/>
      <c r="R15" s="159"/>
      <c r="S15" s="157"/>
      <c r="T15" s="157"/>
      <c r="U15" s="158"/>
      <c r="V15" s="156"/>
      <c r="W15" s="157"/>
      <c r="X15" s="157"/>
      <c r="Y15" s="158"/>
    </row>
    <row r="16" spans="1:33" ht="16.2" thickBot="1" x14ac:dyDescent="0.35">
      <c r="A16" s="245"/>
      <c r="B16" s="14" t="s">
        <v>23</v>
      </c>
      <c r="C16" s="200" t="s">
        <v>79</v>
      </c>
      <c r="D16" s="115">
        <v>5</v>
      </c>
      <c r="E16" s="222"/>
      <c r="F16" s="115">
        <v>2</v>
      </c>
      <c r="G16" s="222"/>
      <c r="H16" s="115">
        <v>5</v>
      </c>
      <c r="I16" s="222"/>
      <c r="J16" s="17">
        <v>0.6</v>
      </c>
      <c r="K16" s="18">
        <v>0.46</v>
      </c>
      <c r="L16" s="18">
        <v>0.54</v>
      </c>
      <c r="M16" s="127">
        <v>0.63</v>
      </c>
      <c r="N16" s="164"/>
      <c r="O16" s="165"/>
      <c r="P16" s="165"/>
      <c r="Q16" s="166"/>
      <c r="R16" s="167"/>
      <c r="S16" s="165"/>
      <c r="T16" s="165"/>
      <c r="U16" s="166"/>
      <c r="V16" s="164"/>
      <c r="W16" s="165"/>
      <c r="X16" s="165"/>
      <c r="Y16" s="166"/>
    </row>
    <row r="17" spans="1:25" x14ac:dyDescent="0.3">
      <c r="A17" s="218" t="s">
        <v>24</v>
      </c>
      <c r="B17" s="3" t="s">
        <v>25</v>
      </c>
      <c r="C17" s="201" t="s">
        <v>80</v>
      </c>
      <c r="D17" s="112">
        <v>1</v>
      </c>
      <c r="E17" s="221">
        <f>ROUND(((D17)/1),0)</f>
        <v>1</v>
      </c>
      <c r="F17" s="112">
        <v>3</v>
      </c>
      <c r="G17" s="221">
        <f>ROUND(((F17)/1),0)</f>
        <v>3</v>
      </c>
      <c r="H17" s="112">
        <v>1</v>
      </c>
      <c r="I17" s="221">
        <f>ROUND(((H17)/1),0)</f>
        <v>1</v>
      </c>
      <c r="J17" s="9">
        <v>0.3</v>
      </c>
      <c r="K17" s="9">
        <v>0.89</v>
      </c>
      <c r="L17" s="9">
        <v>0.87</v>
      </c>
      <c r="M17" s="128">
        <v>0.3</v>
      </c>
      <c r="N17" s="168">
        <f>$D$17*$J$17</f>
        <v>0.3</v>
      </c>
      <c r="O17" s="169">
        <f>$D$17*$K$17</f>
        <v>0.89</v>
      </c>
      <c r="P17" s="169">
        <f>$D$17*$L$17</f>
        <v>0.87</v>
      </c>
      <c r="Q17" s="170">
        <f>$D$17*$M$17</f>
        <v>0.3</v>
      </c>
      <c r="R17" s="171">
        <f>$F$17*$J$17</f>
        <v>0.89999999999999991</v>
      </c>
      <c r="S17" s="169">
        <f>F17*K17</f>
        <v>2.67</v>
      </c>
      <c r="T17" s="169">
        <f>F17*L17</f>
        <v>2.61</v>
      </c>
      <c r="U17" s="170">
        <f>F17*M17</f>
        <v>0.89999999999999991</v>
      </c>
      <c r="V17" s="168">
        <f>$H$17*$J$17</f>
        <v>0.3</v>
      </c>
      <c r="W17" s="169">
        <f>$H$17*$K$17</f>
        <v>0.89</v>
      </c>
      <c r="X17" s="169">
        <f>$H$17*$L$17</f>
        <v>0.87</v>
      </c>
      <c r="Y17" s="170">
        <f>$H$17*$M$17</f>
        <v>0.3</v>
      </c>
    </row>
    <row r="18" spans="1:25" x14ac:dyDescent="0.3">
      <c r="A18" s="219"/>
      <c r="B18" s="99" t="s">
        <v>34</v>
      </c>
      <c r="C18" s="196" t="s">
        <v>81</v>
      </c>
      <c r="D18" s="110">
        <v>2</v>
      </c>
      <c r="E18" s="222"/>
      <c r="F18" s="110">
        <v>4</v>
      </c>
      <c r="G18" s="222"/>
      <c r="H18" s="110">
        <v>2</v>
      </c>
      <c r="I18" s="222"/>
      <c r="J18" s="100" t="s">
        <v>84</v>
      </c>
      <c r="K18" s="100" t="s">
        <v>84</v>
      </c>
      <c r="L18" s="100" t="s">
        <v>84</v>
      </c>
      <c r="M18" s="124" t="s">
        <v>84</v>
      </c>
      <c r="N18" s="172"/>
      <c r="O18" s="173"/>
      <c r="P18" s="173"/>
      <c r="Q18" s="174"/>
      <c r="R18" s="175"/>
      <c r="S18" s="173"/>
      <c r="T18" s="173"/>
      <c r="U18" s="174"/>
      <c r="V18" s="172"/>
      <c r="W18" s="173"/>
      <c r="X18" s="173"/>
      <c r="Y18" s="174"/>
    </row>
    <row r="19" spans="1:25" ht="16.2" thickBot="1" x14ac:dyDescent="0.35">
      <c r="A19" s="220"/>
      <c r="B19" s="5" t="s">
        <v>82</v>
      </c>
      <c r="C19" s="202" t="s">
        <v>78</v>
      </c>
      <c r="D19" s="129">
        <v>3</v>
      </c>
      <c r="E19" s="223"/>
      <c r="F19" s="129">
        <v>3</v>
      </c>
      <c r="G19" s="223"/>
      <c r="H19" s="129">
        <v>3</v>
      </c>
      <c r="I19" s="223"/>
      <c r="J19" s="130" t="s">
        <v>84</v>
      </c>
      <c r="K19" s="130" t="s">
        <v>84</v>
      </c>
      <c r="L19" s="130" t="s">
        <v>84</v>
      </c>
      <c r="M19" s="131" t="s">
        <v>84</v>
      </c>
      <c r="N19" s="176"/>
      <c r="O19" s="177"/>
      <c r="P19" s="177"/>
      <c r="Q19" s="178"/>
      <c r="R19" s="179"/>
      <c r="S19" s="177"/>
      <c r="T19" s="177"/>
      <c r="U19" s="178"/>
      <c r="V19" s="176"/>
      <c r="W19" s="177"/>
      <c r="X19" s="177"/>
      <c r="Y19" s="178"/>
    </row>
    <row r="20" spans="1:25" x14ac:dyDescent="0.3">
      <c r="A20" s="92"/>
      <c r="B20" s="47"/>
      <c r="C20" s="47"/>
      <c r="D20" s="89"/>
      <c r="E20" s="92"/>
      <c r="F20" s="92"/>
      <c r="G20" s="92"/>
      <c r="H20" s="92"/>
      <c r="I20" s="92"/>
      <c r="J20" s="47"/>
      <c r="K20" s="47"/>
      <c r="L20" s="47"/>
      <c r="M20" s="47"/>
    </row>
    <row r="21" spans="1:25" x14ac:dyDescent="0.3">
      <c r="A21" s="92"/>
      <c r="C21" s="47"/>
      <c r="D21" s="89"/>
      <c r="E21" s="92"/>
      <c r="F21" s="92"/>
      <c r="G21" s="92"/>
      <c r="H21" s="92"/>
      <c r="I21" s="92"/>
      <c r="J21" s="47"/>
      <c r="K21" s="47"/>
      <c r="L21" s="47"/>
      <c r="M21" s="47"/>
      <c r="N21" s="180">
        <f>SUM(N7:N17)</f>
        <v>16.750000000000004</v>
      </c>
      <c r="O21" s="180">
        <f t="shared" ref="O21:Y21" si="0">SUM(O7:O17)</f>
        <v>14.510000000000002</v>
      </c>
      <c r="P21" s="180">
        <f t="shared" si="0"/>
        <v>17.55</v>
      </c>
      <c r="Q21" s="180">
        <f t="shared" si="0"/>
        <v>20.010000000000002</v>
      </c>
      <c r="R21" s="180">
        <f t="shared" si="0"/>
        <v>16.099999999999998</v>
      </c>
      <c r="S21" s="180">
        <f t="shared" si="0"/>
        <v>14.38</v>
      </c>
      <c r="T21" s="180">
        <f t="shared" si="0"/>
        <v>17.04</v>
      </c>
      <c r="U21" s="180">
        <f t="shared" si="0"/>
        <v>19.049999999999997</v>
      </c>
      <c r="V21" s="180">
        <f t="shared" si="0"/>
        <v>16.750000000000004</v>
      </c>
      <c r="W21" s="180">
        <f t="shared" si="0"/>
        <v>14.510000000000002</v>
      </c>
      <c r="X21" s="180">
        <f t="shared" si="0"/>
        <v>17.55</v>
      </c>
      <c r="Y21" s="180">
        <f t="shared" si="0"/>
        <v>20.010000000000002</v>
      </c>
    </row>
    <row r="22" spans="1:25" x14ac:dyDescent="0.3">
      <c r="A22" s="92"/>
      <c r="B22" s="47"/>
      <c r="C22" s="47"/>
      <c r="D22" s="89"/>
      <c r="E22" s="92"/>
      <c r="F22" s="92"/>
      <c r="G22" s="92"/>
      <c r="H22" s="92"/>
      <c r="I22" s="92"/>
      <c r="J22" s="47"/>
      <c r="K22" s="47"/>
      <c r="L22" s="47"/>
      <c r="M22" s="47"/>
    </row>
    <row r="23" spans="1:25" ht="16.2" thickBot="1" x14ac:dyDescent="0.35">
      <c r="A23" s="92"/>
      <c r="B23" s="47"/>
      <c r="C23" s="47"/>
      <c r="D23" s="89"/>
      <c r="E23" s="92"/>
      <c r="F23" s="92"/>
      <c r="G23" s="92"/>
      <c r="H23" s="92"/>
      <c r="I23" s="92"/>
      <c r="J23" s="47"/>
      <c r="K23" s="47"/>
      <c r="L23" s="47"/>
      <c r="M23" s="47"/>
    </row>
    <row r="24" spans="1:25" ht="25.05" customHeight="1" thickBot="1" x14ac:dyDescent="0.35">
      <c r="A24" s="209" t="s">
        <v>42</v>
      </c>
      <c r="B24" s="210"/>
      <c r="C24" s="210"/>
      <c r="D24" s="211"/>
      <c r="E24" s="211"/>
      <c r="F24" s="211"/>
      <c r="G24" s="211"/>
      <c r="H24" s="211"/>
      <c r="I24" s="211"/>
      <c r="J24" s="211"/>
      <c r="K24" s="211"/>
      <c r="L24" s="211"/>
      <c r="M24" s="212"/>
    </row>
    <row r="25" spans="1:25" ht="25.05" customHeight="1" thickBot="1" x14ac:dyDescent="0.35">
      <c r="A25" s="252" t="s">
        <v>37</v>
      </c>
      <c r="B25" s="254" t="s">
        <v>35</v>
      </c>
      <c r="C25" s="256" t="s">
        <v>17</v>
      </c>
      <c r="D25" s="230" t="s">
        <v>75</v>
      </c>
      <c r="E25" s="231"/>
      <c r="F25" s="231"/>
      <c r="G25" s="231"/>
      <c r="H25" s="231"/>
      <c r="I25" s="232"/>
      <c r="J25" s="230" t="s">
        <v>38</v>
      </c>
      <c r="K25" s="231"/>
      <c r="L25" s="231"/>
      <c r="M25" s="232"/>
    </row>
    <row r="26" spans="1:25" ht="19.05" customHeight="1" thickBot="1" x14ac:dyDescent="0.35">
      <c r="A26" s="253"/>
      <c r="B26" s="255"/>
      <c r="C26" s="257"/>
      <c r="D26" s="224" t="s">
        <v>39</v>
      </c>
      <c r="E26" s="225"/>
      <c r="F26" s="226" t="s">
        <v>40</v>
      </c>
      <c r="G26" s="227"/>
      <c r="H26" s="228" t="s">
        <v>41</v>
      </c>
      <c r="I26" s="229"/>
      <c r="J26" s="233"/>
      <c r="K26" s="233"/>
      <c r="L26" s="233"/>
      <c r="M26" s="234"/>
      <c r="N26" s="267" t="s">
        <v>53</v>
      </c>
      <c r="O26" s="268"/>
      <c r="P26" s="268"/>
      <c r="Q26" s="269"/>
      <c r="R26" s="267" t="s">
        <v>47</v>
      </c>
      <c r="S26" s="268"/>
      <c r="T26" s="268"/>
      <c r="U26" s="269"/>
      <c r="V26" s="268" t="s">
        <v>55</v>
      </c>
      <c r="W26" s="268"/>
      <c r="X26" s="268"/>
      <c r="Y26" s="269"/>
    </row>
    <row r="27" spans="1:25" ht="24.6" thickBot="1" x14ac:dyDescent="0.35">
      <c r="A27" s="258"/>
      <c r="B27" s="259"/>
      <c r="C27" s="260"/>
      <c r="D27" s="1"/>
      <c r="E27" s="2" t="s">
        <v>18</v>
      </c>
      <c r="F27" s="1"/>
      <c r="G27" s="2" t="s">
        <v>18</v>
      </c>
      <c r="H27" s="1"/>
      <c r="I27" s="2" t="s">
        <v>18</v>
      </c>
      <c r="J27" s="39" t="s">
        <v>19</v>
      </c>
      <c r="K27" s="22" t="s">
        <v>20</v>
      </c>
      <c r="L27" s="22" t="s">
        <v>21</v>
      </c>
      <c r="M27" s="23" t="s">
        <v>22</v>
      </c>
      <c r="N27" s="136" t="s">
        <v>54</v>
      </c>
      <c r="O27" s="137" t="s">
        <v>20</v>
      </c>
      <c r="P27" s="137" t="s">
        <v>21</v>
      </c>
      <c r="Q27" s="138" t="s">
        <v>22</v>
      </c>
      <c r="R27" s="136" t="s">
        <v>54</v>
      </c>
      <c r="S27" s="137" t="s">
        <v>20</v>
      </c>
      <c r="T27" s="137" t="s">
        <v>21</v>
      </c>
      <c r="U27" s="138" t="s">
        <v>22</v>
      </c>
      <c r="V27" s="137" t="s">
        <v>54</v>
      </c>
      <c r="W27" s="137" t="s">
        <v>20</v>
      </c>
      <c r="X27" s="137" t="s">
        <v>21</v>
      </c>
      <c r="Y27" s="138" t="s">
        <v>22</v>
      </c>
    </row>
    <row r="28" spans="1:25" x14ac:dyDescent="0.3">
      <c r="A28" s="213" t="s">
        <v>11</v>
      </c>
      <c r="B28" s="19" t="s">
        <v>12</v>
      </c>
      <c r="C28" s="261" t="s">
        <v>87</v>
      </c>
      <c r="D28" s="132">
        <v>1</v>
      </c>
      <c r="E28" s="215">
        <f>ROUND(((D28+D29+D30+D31+D32)/5),0)</f>
        <v>3</v>
      </c>
      <c r="F28" s="132">
        <v>3</v>
      </c>
      <c r="G28" s="215">
        <f>ROUND(((F28+F29+F30+F31+F32)/5),0)</f>
        <v>3</v>
      </c>
      <c r="H28" s="132">
        <v>2</v>
      </c>
      <c r="I28" s="238">
        <f>ROUND(((H28+H29+H30+H31+H32)/5),0)</f>
        <v>3</v>
      </c>
      <c r="J28" s="29">
        <v>0.45</v>
      </c>
      <c r="K28" s="9">
        <v>0.21</v>
      </c>
      <c r="L28" s="32">
        <v>0.54</v>
      </c>
      <c r="M28" s="9">
        <v>0.8</v>
      </c>
      <c r="N28" s="181">
        <f>$D$28*$J$28+$D$29*$J$29+$D$30*$J$30+$D$31*$J$31+$D$32*$J$32</f>
        <v>7.07</v>
      </c>
      <c r="O28" s="182">
        <f>$D$28*K28+$D$29*K29+$D$30*K30+$D$31*K31+$D$32*K32</f>
        <v>6.7</v>
      </c>
      <c r="P28" s="182">
        <f>$D$28*L28+$D$29*L29+$D$30*L30+$D$31*L31+$D$32*L32</f>
        <v>7.07</v>
      </c>
      <c r="Q28" s="183">
        <f>$D$28*$M$28+$D$29*$M$29+$D$30*$M$30+$D$31*$M$31+$D$32*$M$32</f>
        <v>9.25</v>
      </c>
      <c r="R28" s="181">
        <f>$F$28*$J$28+$F$29*$J$29+$F$30*$J$30+$F$31*$J$31+$F$32*$J$32</f>
        <v>6.5200000000000005</v>
      </c>
      <c r="S28" s="182">
        <f>$F$28*$K$28+$F$29*$K$29+$F$30*$K$30+$F$31*$K$31+$F$32*$K$32</f>
        <v>6.17</v>
      </c>
      <c r="T28" s="182">
        <f>$F$28*$L$28+$F$29*$L$29+$F$30*$L$30+$F$31*$L$31+$F$32*$L$32</f>
        <v>7.44</v>
      </c>
      <c r="U28" s="183">
        <f>$F$28*$M$28+$F$29*$M$29+$F$30*$M$30+$F$31*$M$31+$F$32*$M$32</f>
        <v>10</v>
      </c>
      <c r="V28" s="184">
        <f>$H$28*$J$28+$H$29*$J$29+$H$30*$J$30+$H$31*$J$31+$H$32*$J$32</f>
        <v>6.72</v>
      </c>
      <c r="W28" s="182">
        <f>$H$28*$K$28+$H$29*$K$29+$H$30*$K$30+$H$31*$K$31+$H$32*$K$32</f>
        <v>6.36</v>
      </c>
      <c r="X28" s="182">
        <f>$H$28*$L$28+$H$29*$L$29+$H$30*$L$30+$H$31*$L$31+$H$32*$L$32</f>
        <v>7.2000000000000011</v>
      </c>
      <c r="Y28" s="183">
        <f>$H$28*$M$28+$H$29*$M$29+$H$30*$M$30+$H$31*$M$31+$H$32*$M$32</f>
        <v>9.6999999999999993</v>
      </c>
    </row>
    <row r="29" spans="1:25" x14ac:dyDescent="0.3">
      <c r="A29" s="213"/>
      <c r="B29" s="101" t="s">
        <v>13</v>
      </c>
      <c r="C29" s="262"/>
      <c r="D29" s="133">
        <v>2</v>
      </c>
      <c r="E29" s="216"/>
      <c r="F29" s="133">
        <v>3</v>
      </c>
      <c r="G29" s="216"/>
      <c r="H29" s="133">
        <v>3</v>
      </c>
      <c r="I29" s="239"/>
      <c r="J29" s="25">
        <v>0.5</v>
      </c>
      <c r="K29" s="12">
        <v>0.54</v>
      </c>
      <c r="L29" s="33">
        <v>0.63</v>
      </c>
      <c r="M29" s="12">
        <v>0.95</v>
      </c>
      <c r="N29" s="175"/>
      <c r="O29" s="173"/>
      <c r="P29" s="173"/>
      <c r="Q29" s="174"/>
      <c r="R29" s="175"/>
      <c r="S29" s="173"/>
      <c r="T29" s="173"/>
      <c r="U29" s="174"/>
      <c r="V29" s="172"/>
      <c r="W29" s="173"/>
      <c r="X29" s="173"/>
      <c r="Y29" s="174"/>
    </row>
    <row r="30" spans="1:25" x14ac:dyDescent="0.3">
      <c r="A30" s="213"/>
      <c r="B30" s="20" t="s">
        <v>28</v>
      </c>
      <c r="C30" s="262"/>
      <c r="D30" s="133">
        <v>3</v>
      </c>
      <c r="E30" s="216"/>
      <c r="F30" s="133">
        <v>3</v>
      </c>
      <c r="G30" s="216"/>
      <c r="H30" s="133">
        <v>3</v>
      </c>
      <c r="I30" s="239"/>
      <c r="J30" s="27">
        <v>0.79</v>
      </c>
      <c r="K30" s="7">
        <v>0.75</v>
      </c>
      <c r="L30" s="34">
        <v>0.67</v>
      </c>
      <c r="M30" s="7">
        <v>0.95</v>
      </c>
      <c r="N30" s="175"/>
      <c r="O30" s="173"/>
      <c r="P30" s="173"/>
      <c r="Q30" s="174"/>
      <c r="R30" s="175"/>
      <c r="S30" s="173"/>
      <c r="T30" s="173"/>
      <c r="U30" s="174"/>
      <c r="V30" s="172"/>
      <c r="W30" s="173"/>
      <c r="X30" s="173"/>
      <c r="Y30" s="174"/>
    </row>
    <row r="31" spans="1:25" x14ac:dyDescent="0.3">
      <c r="A31" s="213"/>
      <c r="B31" s="101" t="s">
        <v>26</v>
      </c>
      <c r="C31" s="262"/>
      <c r="D31" s="133">
        <v>4</v>
      </c>
      <c r="E31" s="216"/>
      <c r="F31" s="133">
        <v>3</v>
      </c>
      <c r="G31" s="216"/>
      <c r="H31" s="133">
        <v>3</v>
      </c>
      <c r="I31" s="239"/>
      <c r="J31" s="102">
        <v>0</v>
      </c>
      <c r="K31" s="100">
        <v>0.28999999999999998</v>
      </c>
      <c r="L31" s="103">
        <v>0.44</v>
      </c>
      <c r="M31" s="100">
        <v>0.3</v>
      </c>
      <c r="N31" s="175"/>
      <c r="O31" s="173"/>
      <c r="P31" s="173"/>
      <c r="Q31" s="174"/>
      <c r="R31" s="175"/>
      <c r="S31" s="173"/>
      <c r="T31" s="173"/>
      <c r="U31" s="174"/>
      <c r="V31" s="172"/>
      <c r="W31" s="173"/>
      <c r="X31" s="173"/>
      <c r="Y31" s="174"/>
    </row>
    <row r="32" spans="1:25" ht="16.2" thickBot="1" x14ac:dyDescent="0.35">
      <c r="A32" s="214"/>
      <c r="B32" s="21" t="s">
        <v>27</v>
      </c>
      <c r="C32" s="262"/>
      <c r="D32" s="134">
        <v>5</v>
      </c>
      <c r="E32" s="217"/>
      <c r="F32" s="134">
        <v>2</v>
      </c>
      <c r="G32" s="217"/>
      <c r="H32" s="134">
        <v>3</v>
      </c>
      <c r="I32" s="240"/>
      <c r="J32" s="28">
        <v>0.65</v>
      </c>
      <c r="K32" s="10">
        <v>0.4</v>
      </c>
      <c r="L32" s="35">
        <v>0.3</v>
      </c>
      <c r="M32" s="10">
        <v>0.5</v>
      </c>
      <c r="N32" s="185"/>
      <c r="O32" s="186"/>
      <c r="P32" s="186"/>
      <c r="Q32" s="187"/>
      <c r="R32" s="185"/>
      <c r="S32" s="186"/>
      <c r="T32" s="186"/>
      <c r="U32" s="187"/>
      <c r="V32" s="188"/>
      <c r="W32" s="186"/>
      <c r="X32" s="186"/>
      <c r="Y32" s="187"/>
    </row>
    <row r="33" spans="1:25" x14ac:dyDescent="0.3">
      <c r="A33" s="235" t="s">
        <v>83</v>
      </c>
      <c r="B33" s="104" t="s">
        <v>33</v>
      </c>
      <c r="C33" s="262"/>
      <c r="D33" s="132">
        <v>1</v>
      </c>
      <c r="E33" s="215">
        <f>ROUND(((D33+D34+D35+D36+D37)/5),0)</f>
        <v>3</v>
      </c>
      <c r="F33" s="132">
        <v>2</v>
      </c>
      <c r="G33" s="215">
        <f>ROUND(((F33+F34+F35+F36+F37)/5),0)</f>
        <v>3</v>
      </c>
      <c r="H33" s="132">
        <v>2</v>
      </c>
      <c r="I33" s="238">
        <f>ROUND(((H33+H34+H35+H36+H37)/5),0)</f>
        <v>2</v>
      </c>
      <c r="J33" s="105">
        <v>0.79</v>
      </c>
      <c r="K33" s="98">
        <v>0.5</v>
      </c>
      <c r="L33" s="106">
        <v>0.57999999999999996</v>
      </c>
      <c r="M33" s="98">
        <v>0.79</v>
      </c>
      <c r="N33" s="181">
        <f>$D$33*$J$33+$D$34*$J$34+$D$35*$J$35+$D$36*$J$36+$D$37*$J$37</f>
        <v>10.64</v>
      </c>
      <c r="O33" s="182">
        <f>$D$33*$K$33+$D$34*$K$34+$D$35*$K$35+$D$36*$K$36+$D$37*$K$37</f>
        <v>8.81</v>
      </c>
      <c r="P33" s="182">
        <f>$D$33*$L$33+$D$34*$L$34+$D$35*$L$35+$D$36*$L$36+$D$37*$L$37</f>
        <v>9.86</v>
      </c>
      <c r="Q33" s="183">
        <f>$D$33*$M$33+$D$34*$M$34+$D$35*$M$35+$D$36*$M$36+$D$37*$M$37</f>
        <v>7.21</v>
      </c>
      <c r="R33" s="181">
        <f>$F$33*$J$33+$F$34*$J$34+$F$35*$J$35+$F$36*$J$36+$F$37*$J$37</f>
        <v>11.16</v>
      </c>
      <c r="S33" s="182">
        <f>$F$33*$K$33+$F$34*$K$34+$F$35*$K$35+$F$36*$K$36+$F$37*$K$37</f>
        <v>8.8800000000000008</v>
      </c>
      <c r="T33" s="182">
        <f>$F$33*$L$33+$F$34*$L$34+$F$35*$L$35+$F$36*$L$36+$F$37*$L$37</f>
        <v>10</v>
      </c>
      <c r="U33" s="183">
        <f>$F$33*$M$33+$F$34*$M$34+$F$35*$M$35+$F$36*$M$36+$F$37*$M$37</f>
        <v>8.1</v>
      </c>
      <c r="V33" s="184">
        <f>$H$33*$J$33+$H$34*$J$34+$H$35*$J$35+$H$36*$J$36+$H$37*$J$37</f>
        <v>7.4700000000000006</v>
      </c>
      <c r="W33" s="182">
        <f>$H$33*$K$33+$H$34*$K$34+$H$35*$K$35+$H$36*$K$36+$H$37*$K$37</f>
        <v>6.18</v>
      </c>
      <c r="X33" s="182">
        <f>$H$33*$L$33+$H$34*$L$34+$H$35*$L$35+$H$36*$L$36+$H$37*$L$37</f>
        <v>6.52</v>
      </c>
      <c r="Y33" s="183">
        <f>$H$33*$M$33+$H$34*$M$34+$H$35*$M$35+$H$36*$M$36+$H$37*$M$37</f>
        <v>5.01</v>
      </c>
    </row>
    <row r="34" spans="1:25" x14ac:dyDescent="0.3">
      <c r="A34" s="236"/>
      <c r="B34" s="20" t="s">
        <v>14</v>
      </c>
      <c r="C34" s="262"/>
      <c r="D34" s="133">
        <v>2</v>
      </c>
      <c r="E34" s="216"/>
      <c r="F34" s="133">
        <v>2</v>
      </c>
      <c r="G34" s="216"/>
      <c r="H34" s="133">
        <v>2</v>
      </c>
      <c r="I34" s="239"/>
      <c r="J34" s="27">
        <v>0.63</v>
      </c>
      <c r="K34" s="7">
        <v>0.38</v>
      </c>
      <c r="L34" s="34">
        <v>0.3</v>
      </c>
      <c r="M34" s="7">
        <v>0.5</v>
      </c>
      <c r="N34" s="175"/>
      <c r="O34" s="173"/>
      <c r="P34" s="173"/>
      <c r="Q34" s="174"/>
      <c r="R34" s="175"/>
      <c r="S34" s="173"/>
      <c r="T34" s="173"/>
      <c r="U34" s="174"/>
      <c r="V34" s="172"/>
      <c r="W34" s="173"/>
      <c r="X34" s="173"/>
      <c r="Y34" s="174"/>
    </row>
    <row r="35" spans="1:25" x14ac:dyDescent="0.3">
      <c r="A35" s="236"/>
      <c r="B35" s="101" t="s">
        <v>32</v>
      </c>
      <c r="C35" s="262"/>
      <c r="D35" s="133">
        <v>3</v>
      </c>
      <c r="E35" s="216"/>
      <c r="F35" s="133">
        <v>4</v>
      </c>
      <c r="G35" s="216"/>
      <c r="H35" s="133">
        <v>1</v>
      </c>
      <c r="I35" s="239"/>
      <c r="J35" s="25">
        <v>0.57999999999999996</v>
      </c>
      <c r="K35" s="12">
        <v>0.45</v>
      </c>
      <c r="L35" s="33">
        <v>0.46</v>
      </c>
      <c r="M35" s="12">
        <v>0.45</v>
      </c>
      <c r="N35" s="175"/>
      <c r="O35" s="173"/>
      <c r="P35" s="173"/>
      <c r="Q35" s="174"/>
      <c r="R35" s="175"/>
      <c r="S35" s="173"/>
      <c r="T35" s="173"/>
      <c r="U35" s="174"/>
      <c r="V35" s="172"/>
      <c r="W35" s="173"/>
      <c r="X35" s="173"/>
      <c r="Y35" s="174"/>
    </row>
    <row r="36" spans="1:25" x14ac:dyDescent="0.3">
      <c r="A36" s="236"/>
      <c r="B36" s="20" t="s">
        <v>29</v>
      </c>
      <c r="C36" s="262"/>
      <c r="D36" s="133">
        <v>4</v>
      </c>
      <c r="E36" s="216"/>
      <c r="F36" s="133">
        <v>4</v>
      </c>
      <c r="G36" s="216"/>
      <c r="H36" s="133">
        <v>1</v>
      </c>
      <c r="I36" s="239"/>
      <c r="J36" s="27">
        <v>0.65</v>
      </c>
      <c r="K36" s="7">
        <v>0.45</v>
      </c>
      <c r="L36" s="34">
        <v>0.7</v>
      </c>
      <c r="M36" s="7">
        <v>0.57999999999999996</v>
      </c>
      <c r="N36" s="175"/>
      <c r="O36" s="173"/>
      <c r="P36" s="173"/>
      <c r="Q36" s="174"/>
      <c r="R36" s="175"/>
      <c r="S36" s="173"/>
      <c r="T36" s="173"/>
      <c r="U36" s="174"/>
      <c r="V36" s="172"/>
      <c r="W36" s="173"/>
      <c r="X36" s="173"/>
      <c r="Y36" s="174"/>
    </row>
    <row r="37" spans="1:25" ht="16.2" thickBot="1" x14ac:dyDescent="0.35">
      <c r="A37" s="237"/>
      <c r="B37" s="107" t="s">
        <v>31</v>
      </c>
      <c r="C37" s="262"/>
      <c r="D37" s="134">
        <v>5</v>
      </c>
      <c r="E37" s="217"/>
      <c r="F37" s="134">
        <v>4</v>
      </c>
      <c r="G37" s="217"/>
      <c r="H37" s="134">
        <v>4</v>
      </c>
      <c r="I37" s="240"/>
      <c r="J37" s="31">
        <v>0.85</v>
      </c>
      <c r="K37" s="30">
        <v>0.88</v>
      </c>
      <c r="L37" s="36">
        <v>0.9</v>
      </c>
      <c r="M37" s="30">
        <v>0.35</v>
      </c>
      <c r="N37" s="185"/>
      <c r="O37" s="186"/>
      <c r="P37" s="186"/>
      <c r="Q37" s="187"/>
      <c r="R37" s="185"/>
      <c r="S37" s="186"/>
      <c r="T37" s="186"/>
      <c r="U37" s="187"/>
      <c r="V37" s="188"/>
      <c r="W37" s="186"/>
      <c r="X37" s="186"/>
      <c r="Y37" s="187"/>
    </row>
    <row r="38" spans="1:25" x14ac:dyDescent="0.3">
      <c r="A38" s="264" t="s">
        <v>67</v>
      </c>
      <c r="B38" s="19" t="s">
        <v>15</v>
      </c>
      <c r="C38" s="262"/>
      <c r="D38" s="132">
        <v>1</v>
      </c>
      <c r="E38" s="215">
        <f>ROUND(((D38+D39+D40)/3),0)</f>
        <v>2</v>
      </c>
      <c r="F38" s="132">
        <v>5</v>
      </c>
      <c r="G38" s="215">
        <f>ROUND(((F38+F39+F40)/3),0)</f>
        <v>5</v>
      </c>
      <c r="H38" s="132">
        <v>2</v>
      </c>
      <c r="I38" s="238">
        <f>ROUND(((H38+H39+H40)/3),0)</f>
        <v>4</v>
      </c>
      <c r="J38" s="24">
        <v>0.33</v>
      </c>
      <c r="K38" s="6">
        <v>0.71</v>
      </c>
      <c r="L38" s="37">
        <v>0.65</v>
      </c>
      <c r="M38" s="6">
        <v>0.4</v>
      </c>
      <c r="N38" s="181">
        <f>$D$38*$J$38+$D$39*$J$39+$D$40*$J$40</f>
        <v>3.2699999999999996</v>
      </c>
      <c r="O38" s="182">
        <f>$D$38*$K$38+$D$39*$K$39+$D$40*$K$40</f>
        <v>2.2800000000000002</v>
      </c>
      <c r="P38" s="182">
        <f>$D$38*$L$38+$D$39*$L$39+$D$40*$L$40</f>
        <v>3.05</v>
      </c>
      <c r="Q38" s="183">
        <f>$D$38*$M$38+$D$39*$M$39+$D$40*$M$40</f>
        <v>3</v>
      </c>
      <c r="R38" s="181">
        <f>$F$38*$J$38+$F$39*$J$39+$F$40*$J$40</f>
        <v>6.9700000000000006</v>
      </c>
      <c r="S38" s="182">
        <f>$F$38*$K$38+$F$39*$K$39+$F$40*$K$40</f>
        <v>6.32</v>
      </c>
      <c r="T38" s="182">
        <f>$F$38*$L$38+$F$39*$L$39+$F$40*$L$40</f>
        <v>7.5</v>
      </c>
      <c r="U38" s="183">
        <f>$F$38*$M$38+$F$39*$M$39+$F$40*$M$40</f>
        <v>6.75</v>
      </c>
      <c r="V38" s="184">
        <f>$H$38*$J$38+$H$39*$J$39+$H$40*$J$40</f>
        <v>5.96</v>
      </c>
      <c r="W38" s="182">
        <f>$H$38*$K$38+$H$39*$K$39+$H$40*$K$40</f>
        <v>4.2300000000000004</v>
      </c>
      <c r="X38" s="182">
        <f>$H$38*$L$38+$H$39*$L$39+$H$40*$L$40</f>
        <v>5.6</v>
      </c>
      <c r="Y38" s="183">
        <f>$H$38*$M$38+$H$39*$M$39+$H$40*$M$40</f>
        <v>5.5</v>
      </c>
    </row>
    <row r="39" spans="1:25" x14ac:dyDescent="0.3">
      <c r="A39" s="265"/>
      <c r="B39" s="101" t="s">
        <v>16</v>
      </c>
      <c r="C39" s="262"/>
      <c r="D39" s="133">
        <v>2</v>
      </c>
      <c r="E39" s="216"/>
      <c r="F39" s="133">
        <v>5</v>
      </c>
      <c r="G39" s="216"/>
      <c r="H39" s="133">
        <v>4</v>
      </c>
      <c r="I39" s="239"/>
      <c r="J39" s="102">
        <v>0.6</v>
      </c>
      <c r="K39" s="100">
        <v>0.28999999999999998</v>
      </c>
      <c r="L39" s="103">
        <v>0.45</v>
      </c>
      <c r="M39" s="100">
        <v>0.55000000000000004</v>
      </c>
      <c r="N39" s="175"/>
      <c r="O39" s="173"/>
      <c r="P39" s="173"/>
      <c r="Q39" s="174"/>
      <c r="R39" s="175"/>
      <c r="S39" s="173"/>
      <c r="T39" s="173"/>
      <c r="U39" s="174"/>
      <c r="V39" s="172"/>
      <c r="W39" s="173"/>
      <c r="X39" s="173"/>
      <c r="Y39" s="174"/>
    </row>
    <row r="40" spans="1:25" ht="16.2" thickBot="1" x14ac:dyDescent="0.35">
      <c r="A40" s="266"/>
      <c r="B40" s="21" t="s">
        <v>30</v>
      </c>
      <c r="C40" s="263"/>
      <c r="D40" s="134">
        <v>3</v>
      </c>
      <c r="E40" s="217"/>
      <c r="F40" s="134">
        <v>4</v>
      </c>
      <c r="G40" s="217"/>
      <c r="H40" s="134">
        <v>5</v>
      </c>
      <c r="I40" s="240"/>
      <c r="J40" s="26">
        <v>0.57999999999999996</v>
      </c>
      <c r="K40" s="8">
        <v>0.33</v>
      </c>
      <c r="L40" s="38">
        <v>0.5</v>
      </c>
      <c r="M40" s="8">
        <v>0.5</v>
      </c>
      <c r="N40" s="185"/>
      <c r="O40" s="186"/>
      <c r="P40" s="186"/>
      <c r="Q40" s="187"/>
      <c r="R40" s="185"/>
      <c r="S40" s="186"/>
      <c r="T40" s="186"/>
      <c r="U40" s="187"/>
      <c r="V40" s="188"/>
      <c r="W40" s="186"/>
      <c r="X40" s="186"/>
      <c r="Y40" s="187"/>
    </row>
    <row r="41" spans="1:25" x14ac:dyDescent="0.3">
      <c r="C41" s="203"/>
    </row>
    <row r="42" spans="1:25" x14ac:dyDescent="0.3">
      <c r="N42" s="189">
        <f>SUM(N28:N40)</f>
        <v>20.98</v>
      </c>
      <c r="O42" s="189">
        <f t="shared" ref="O42:Y42" si="1">SUM(O28:O40)</f>
        <v>17.790000000000003</v>
      </c>
      <c r="P42" s="189">
        <f t="shared" si="1"/>
        <v>19.98</v>
      </c>
      <c r="Q42" s="189">
        <f t="shared" si="1"/>
        <v>19.46</v>
      </c>
      <c r="R42" s="189">
        <f t="shared" si="1"/>
        <v>24.65</v>
      </c>
      <c r="S42" s="189">
        <f t="shared" si="1"/>
        <v>21.37</v>
      </c>
      <c r="T42" s="189">
        <f t="shared" si="1"/>
        <v>24.94</v>
      </c>
      <c r="U42" s="189">
        <f t="shared" si="1"/>
        <v>24.85</v>
      </c>
      <c r="V42" s="189">
        <f t="shared" si="1"/>
        <v>20.150000000000002</v>
      </c>
      <c r="W42" s="189">
        <f t="shared" si="1"/>
        <v>16.77</v>
      </c>
      <c r="X42" s="189">
        <f t="shared" si="1"/>
        <v>19.32</v>
      </c>
      <c r="Y42" s="189">
        <f t="shared" si="1"/>
        <v>20.21</v>
      </c>
    </row>
  </sheetData>
  <sheetProtection password="C438" sheet="1" objects="1" scenarios="1" formatRows="0" autoFilter="0"/>
  <mergeCells count="55">
    <mergeCell ref="V5:Y5"/>
    <mergeCell ref="I28:I32"/>
    <mergeCell ref="I17:I19"/>
    <mergeCell ref="N26:Q26"/>
    <mergeCell ref="R26:U26"/>
    <mergeCell ref="V26:Y26"/>
    <mergeCell ref="J25:M26"/>
    <mergeCell ref="I7:I9"/>
    <mergeCell ref="I10:I13"/>
    <mergeCell ref="D25:I25"/>
    <mergeCell ref="F26:G26"/>
    <mergeCell ref="H26:I26"/>
    <mergeCell ref="G28:G32"/>
    <mergeCell ref="I14:I16"/>
    <mergeCell ref="A38:A40"/>
    <mergeCell ref="E38:E40"/>
    <mergeCell ref="N5:Q5"/>
    <mergeCell ref="R5:U5"/>
    <mergeCell ref="E33:E37"/>
    <mergeCell ref="G7:G9"/>
    <mergeCell ref="G10:G13"/>
    <mergeCell ref="G14:G16"/>
    <mergeCell ref="G17:G19"/>
    <mergeCell ref="G33:G37"/>
    <mergeCell ref="G38:G40"/>
    <mergeCell ref="A33:A37"/>
    <mergeCell ref="I38:I40"/>
    <mergeCell ref="AA5:AA6"/>
    <mergeCell ref="A7:A9"/>
    <mergeCell ref="E7:E9"/>
    <mergeCell ref="A10:A13"/>
    <mergeCell ref="E10:E13"/>
    <mergeCell ref="A14:A16"/>
    <mergeCell ref="E14:E16"/>
    <mergeCell ref="I33:I37"/>
    <mergeCell ref="A4:A6"/>
    <mergeCell ref="B4:B6"/>
    <mergeCell ref="C4:C6"/>
    <mergeCell ref="A25:A27"/>
    <mergeCell ref="AB5:AD6"/>
    <mergeCell ref="A3:M3"/>
    <mergeCell ref="A24:M24"/>
    <mergeCell ref="A28:A32"/>
    <mergeCell ref="E28:E32"/>
    <mergeCell ref="A17:A19"/>
    <mergeCell ref="E17:E19"/>
    <mergeCell ref="D26:E26"/>
    <mergeCell ref="D5:E5"/>
    <mergeCell ref="F5:G5"/>
    <mergeCell ref="H5:I5"/>
    <mergeCell ref="D4:I4"/>
    <mergeCell ref="J4:M5"/>
    <mergeCell ref="B25:B27"/>
    <mergeCell ref="C25:C27"/>
    <mergeCell ref="C28:C40"/>
  </mergeCells>
  <phoneticPr fontId="13" type="noConversion"/>
  <conditionalFormatting sqref="D28:D40 D6:D23">
    <cfRule type="colorScale" priority="32">
      <colorScale>
        <cfvo type="num" val="1"/>
        <cfvo type="num" val="3"/>
        <cfvo type="num" val="5"/>
        <color rgb="FFF8696B"/>
        <color rgb="FFFFEB84"/>
        <color rgb="FF63BE7B"/>
      </colorScale>
    </cfRule>
  </conditionalFormatting>
  <conditionalFormatting sqref="E28:E40 E6:E14">
    <cfRule type="colorScale" priority="31">
      <colorScale>
        <cfvo type="num" val="1"/>
        <cfvo type="num" val="3"/>
        <cfvo type="num" val="5"/>
        <color rgb="FFF8696B"/>
        <color rgb="FFFFEB84"/>
        <color rgb="FF63BE7B"/>
      </colorScale>
    </cfRule>
  </conditionalFormatting>
  <conditionalFormatting sqref="E20:I21 E17">
    <cfRule type="colorScale" priority="23">
      <colorScale>
        <cfvo type="num" val="1"/>
        <cfvo type="num" val="3"/>
        <cfvo type="num" val="5"/>
        <color rgb="FFF8696B"/>
        <color rgb="FFFFEB84"/>
        <color rgb="FF63BE7B"/>
      </colorScale>
    </cfRule>
  </conditionalFormatting>
  <conditionalFormatting sqref="F7:F19">
    <cfRule type="colorScale" priority="16">
      <colorScale>
        <cfvo type="num" val="1"/>
        <cfvo type="num" val="3"/>
        <cfvo type="num" val="5"/>
        <color rgb="FFF8696B"/>
        <color rgb="FFFFEB84"/>
        <color rgb="FF63BE7B"/>
      </colorScale>
    </cfRule>
  </conditionalFormatting>
  <conditionalFormatting sqref="H7:H19">
    <cfRule type="colorScale" priority="15">
      <colorScale>
        <cfvo type="num" val="1"/>
        <cfvo type="num" val="3"/>
        <cfvo type="num" val="5"/>
        <color rgb="FFF8696B"/>
        <color rgb="FFFFEB84"/>
        <color rgb="FF63BE7B"/>
      </colorScale>
    </cfRule>
  </conditionalFormatting>
  <conditionalFormatting sqref="F6">
    <cfRule type="colorScale" priority="20">
      <colorScale>
        <cfvo type="num" val="1"/>
        <cfvo type="num" val="3"/>
        <cfvo type="num" val="5"/>
        <color rgb="FFF8696B"/>
        <color rgb="FFFFEB84"/>
        <color rgb="FF63BE7B"/>
      </colorScale>
    </cfRule>
  </conditionalFormatting>
  <conditionalFormatting sqref="G6">
    <cfRule type="colorScale" priority="19">
      <colorScale>
        <cfvo type="num" val="1"/>
        <cfvo type="num" val="3"/>
        <cfvo type="num" val="5"/>
        <color rgb="FFF8696B"/>
        <color rgb="FFFFEB84"/>
        <color rgb="FF63BE7B"/>
      </colorScale>
    </cfRule>
  </conditionalFormatting>
  <conditionalFormatting sqref="H6">
    <cfRule type="colorScale" priority="18">
      <colorScale>
        <cfvo type="num" val="1"/>
        <cfvo type="num" val="3"/>
        <cfvo type="num" val="5"/>
        <color rgb="FFF8696B"/>
        <color rgb="FFFFEB84"/>
        <color rgb="FF63BE7B"/>
      </colorScale>
    </cfRule>
  </conditionalFormatting>
  <conditionalFormatting sqref="I6">
    <cfRule type="colorScale" priority="17">
      <colorScale>
        <cfvo type="num" val="1"/>
        <cfvo type="num" val="3"/>
        <cfvo type="num" val="5"/>
        <color rgb="FFF8696B"/>
        <color rgb="FFFFEB84"/>
        <color rgb="FF63BE7B"/>
      </colorScale>
    </cfRule>
  </conditionalFormatting>
  <conditionalFormatting sqref="I17">
    <cfRule type="colorScale" priority="11">
      <colorScale>
        <cfvo type="num" val="1"/>
        <cfvo type="num" val="3"/>
        <cfvo type="num" val="5"/>
        <color rgb="FFF8696B"/>
        <color rgb="FFFFEB84"/>
        <color rgb="FF63BE7B"/>
      </colorScale>
    </cfRule>
  </conditionalFormatting>
  <conditionalFormatting sqref="I27">
    <cfRule type="colorScale" priority="5">
      <colorScale>
        <cfvo type="num" val="1"/>
        <cfvo type="num" val="3"/>
        <cfvo type="num" val="5"/>
        <color rgb="FFF8696B"/>
        <color rgb="FFFFEB84"/>
        <color rgb="FF63BE7B"/>
      </colorScale>
    </cfRule>
  </conditionalFormatting>
  <conditionalFormatting sqref="G7:G14">
    <cfRule type="colorScale" priority="14">
      <colorScale>
        <cfvo type="num" val="1"/>
        <cfvo type="num" val="3"/>
        <cfvo type="num" val="5"/>
        <color rgb="FFF8696B"/>
        <color rgb="FFFFEB84"/>
        <color rgb="FF63BE7B"/>
      </colorScale>
    </cfRule>
  </conditionalFormatting>
  <conditionalFormatting sqref="G17">
    <cfRule type="colorScale" priority="13">
      <colorScale>
        <cfvo type="num" val="1"/>
        <cfvo type="num" val="3"/>
        <cfvo type="num" val="5"/>
        <color rgb="FFF8696B"/>
        <color rgb="FFFFEB84"/>
        <color rgb="FF63BE7B"/>
      </colorScale>
    </cfRule>
  </conditionalFormatting>
  <conditionalFormatting sqref="I7:I14">
    <cfRule type="colorScale" priority="12">
      <colorScale>
        <cfvo type="num" val="1"/>
        <cfvo type="num" val="3"/>
        <cfvo type="num" val="5"/>
        <color rgb="FFF8696B"/>
        <color rgb="FFFFEB84"/>
        <color rgb="FF63BE7B"/>
      </colorScale>
    </cfRule>
  </conditionalFormatting>
  <conditionalFormatting sqref="D27">
    <cfRule type="colorScale" priority="10">
      <colorScale>
        <cfvo type="num" val="1"/>
        <cfvo type="num" val="3"/>
        <cfvo type="num" val="5"/>
        <color rgb="FFF8696B"/>
        <color rgb="FFFFEB84"/>
        <color rgb="FF63BE7B"/>
      </colorScale>
    </cfRule>
  </conditionalFormatting>
  <conditionalFormatting sqref="E27">
    <cfRule type="colorScale" priority="9">
      <colorScale>
        <cfvo type="num" val="1"/>
        <cfvo type="num" val="3"/>
        <cfvo type="num" val="5"/>
        <color rgb="FFF8696B"/>
        <color rgb="FFFFEB84"/>
        <color rgb="FF63BE7B"/>
      </colorScale>
    </cfRule>
  </conditionalFormatting>
  <conditionalFormatting sqref="F27">
    <cfRule type="colorScale" priority="8">
      <colorScale>
        <cfvo type="num" val="1"/>
        <cfvo type="num" val="3"/>
        <cfvo type="num" val="5"/>
        <color rgb="FFF8696B"/>
        <color rgb="FFFFEB84"/>
        <color rgb="FF63BE7B"/>
      </colorScale>
    </cfRule>
  </conditionalFormatting>
  <conditionalFormatting sqref="G27">
    <cfRule type="colorScale" priority="7">
      <colorScale>
        <cfvo type="num" val="1"/>
        <cfvo type="num" val="3"/>
        <cfvo type="num" val="5"/>
        <color rgb="FFF8696B"/>
        <color rgb="FFFFEB84"/>
        <color rgb="FF63BE7B"/>
      </colorScale>
    </cfRule>
  </conditionalFormatting>
  <conditionalFormatting sqref="H27">
    <cfRule type="colorScale" priority="6">
      <colorScale>
        <cfvo type="num" val="1"/>
        <cfvo type="num" val="3"/>
        <cfvo type="num" val="5"/>
        <color rgb="FFF8696B"/>
        <color rgb="FFFFEB84"/>
        <color rgb="FF63BE7B"/>
      </colorScale>
    </cfRule>
  </conditionalFormatting>
  <conditionalFormatting sqref="F28:F40">
    <cfRule type="colorScale" priority="4">
      <colorScale>
        <cfvo type="num" val="1"/>
        <cfvo type="num" val="3"/>
        <cfvo type="num" val="5"/>
        <color rgb="FFF8696B"/>
        <color rgb="FFFFEB84"/>
        <color rgb="FF63BE7B"/>
      </colorScale>
    </cfRule>
  </conditionalFormatting>
  <conditionalFormatting sqref="G28:G40">
    <cfRule type="colorScale" priority="3">
      <colorScale>
        <cfvo type="num" val="1"/>
        <cfvo type="num" val="3"/>
        <cfvo type="num" val="5"/>
        <color rgb="FFF8696B"/>
        <color rgb="FFFFEB84"/>
        <color rgb="FF63BE7B"/>
      </colorScale>
    </cfRule>
  </conditionalFormatting>
  <conditionalFormatting sqref="H28:H40">
    <cfRule type="colorScale" priority="2">
      <colorScale>
        <cfvo type="num" val="1"/>
        <cfvo type="num" val="3"/>
        <cfvo type="num" val="5"/>
        <color rgb="FFF8696B"/>
        <color rgb="FFFFEB84"/>
        <color rgb="FF63BE7B"/>
      </colorScale>
    </cfRule>
  </conditionalFormatting>
  <conditionalFormatting sqref="I28:I40">
    <cfRule type="colorScale" priority="1">
      <colorScale>
        <cfvo type="num" val="1"/>
        <cfvo type="num" val="3"/>
        <cfvo type="num" val="5"/>
        <color rgb="FFF8696B"/>
        <color rgb="FFFFEB84"/>
        <color rgb="FF63BE7B"/>
      </colorScale>
    </cfRule>
  </conditionalFormatting>
  <dataValidations count="3">
    <dataValidation type="whole" allowBlank="1" showInputMessage="1" showErrorMessage="1" errorTitle="Unerlaubte Eingabe" error="Bitte bewerten Sie die Eigenschaft mit einem Wert zwischen 1 und 5." sqref="D7:D19 F28:F40 D28:D40 H28:H40">
      <formula1>1</formula1>
      <formula2>5</formula2>
    </dataValidation>
    <dataValidation type="whole" allowBlank="1" showInputMessage="1" showErrorMessage="1" errorTitle="Unerlaubte EIngabe" error="Bitte bewerten Sie die Eigenschaft mit einem Wert zwischen 1 und 5." sqref="F7:F19">
      <formula1>1</formula1>
      <formula2>5</formula2>
    </dataValidation>
    <dataValidation type="whole" allowBlank="1" showInputMessage="1" showErrorMessage="1" errorTitle="Unerlaubte Eingabe" error="Bitte bewerten Sie die Eigenschaft mit einem Wert zwischen 1 und 5." sqref="H7:H19">
      <formula1>1</formula1>
      <formula2>5</formula2>
    </dataValidation>
  </dataValidations>
  <pageMargins left="0.7" right="0.7" top="0.75" bottom="0.75" header="0.3" footer="0.3"/>
  <pageSetup paperSize="9" scale="68" orientation="landscape" horizontalDpi="0" verticalDpi="0"/>
  <rowBreaks count="2" manualBreakCount="2">
    <brk id="2" max="16383" man="1"/>
    <brk id="40" max="16383" man="1"/>
  </rowBreaks>
  <colBreaks count="1" manualBreakCount="1">
    <brk id="25" max="1048575" man="1"/>
  </col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B2:V17"/>
  <sheetViews>
    <sheetView topLeftCell="A3" zoomScale="80" zoomScaleNormal="80" zoomScalePageLayoutView="80" workbookViewId="0">
      <selection activeCell="W15" sqref="W15"/>
    </sheetView>
  </sheetViews>
  <sheetFormatPr baseColWidth="10" defaultColWidth="10.796875" defaultRowHeight="15.6" x14ac:dyDescent="0.3"/>
  <cols>
    <col min="1" max="2" width="10.796875" style="45"/>
    <col min="3" max="3" width="10.69921875" style="45" customWidth="1"/>
    <col min="4" max="4" width="6.69921875" style="45" customWidth="1"/>
    <col min="5" max="5" width="6.5" style="45" customWidth="1"/>
    <col min="6" max="6" width="7.69921875" style="45" customWidth="1"/>
    <col min="7" max="7" width="6.5" style="45" customWidth="1"/>
    <col min="8" max="8" width="8" style="45" customWidth="1"/>
    <col min="9" max="9" width="11.296875" style="45" customWidth="1"/>
    <col min="10" max="10" width="11.19921875" style="45" customWidth="1"/>
    <col min="11" max="11" width="11.796875" style="45" customWidth="1"/>
    <col min="12" max="16384" width="10.796875" style="45"/>
  </cols>
  <sheetData>
    <row r="2" spans="2:22" ht="16.2" thickBot="1" x14ac:dyDescent="0.35">
      <c r="Q2" s="47"/>
    </row>
    <row r="3" spans="2:22" ht="30" customHeight="1" thickBot="1" x14ac:dyDescent="0.35">
      <c r="B3" s="273" t="s">
        <v>36</v>
      </c>
      <c r="C3" s="274"/>
      <c r="D3" s="274"/>
      <c r="E3" s="274"/>
      <c r="F3" s="274"/>
      <c r="G3" s="274"/>
      <c r="H3" s="274"/>
      <c r="I3" s="274"/>
      <c r="J3" s="274"/>
      <c r="K3" s="274"/>
      <c r="L3" s="274"/>
      <c r="M3" s="274"/>
      <c r="N3" s="274"/>
      <c r="O3" s="274"/>
      <c r="P3" s="275"/>
      <c r="R3" s="270" t="s">
        <v>61</v>
      </c>
      <c r="S3" s="271"/>
      <c r="T3" s="271"/>
      <c r="U3" s="271"/>
      <c r="V3" s="272"/>
    </row>
    <row r="4" spans="2:22" x14ac:dyDescent="0.3">
      <c r="B4" s="287" t="s">
        <v>56</v>
      </c>
      <c r="C4" s="278" t="s">
        <v>57</v>
      </c>
      <c r="D4" s="280" t="s">
        <v>49</v>
      </c>
      <c r="E4" s="281"/>
      <c r="F4" s="281"/>
      <c r="G4" s="281"/>
      <c r="H4" s="282"/>
      <c r="I4" s="280" t="s">
        <v>50</v>
      </c>
      <c r="J4" s="281"/>
      <c r="K4" s="281"/>
      <c r="L4" s="282"/>
      <c r="M4" s="280" t="s">
        <v>62</v>
      </c>
      <c r="N4" s="281"/>
      <c r="O4" s="281"/>
      <c r="P4" s="289"/>
      <c r="R4" s="96"/>
      <c r="S4" s="44" t="s">
        <v>19</v>
      </c>
      <c r="T4" s="44" t="s">
        <v>58</v>
      </c>
      <c r="U4" s="44" t="s">
        <v>51</v>
      </c>
      <c r="V4" s="60" t="s">
        <v>59</v>
      </c>
    </row>
    <row r="5" spans="2:22" ht="31.8" thickBot="1" x14ac:dyDescent="0.35">
      <c r="B5" s="288"/>
      <c r="C5" s="290"/>
      <c r="D5" s="50">
        <v>1</v>
      </c>
      <c r="E5" s="51">
        <v>2</v>
      </c>
      <c r="F5" s="51">
        <v>3</v>
      </c>
      <c r="G5" s="51">
        <v>4</v>
      </c>
      <c r="H5" s="52">
        <v>5</v>
      </c>
      <c r="I5" s="53" t="s">
        <v>85</v>
      </c>
      <c r="J5" s="54" t="s">
        <v>6</v>
      </c>
      <c r="K5" s="54" t="s">
        <v>9</v>
      </c>
      <c r="L5" s="55" t="s">
        <v>24</v>
      </c>
      <c r="M5" s="53" t="s">
        <v>19</v>
      </c>
      <c r="N5" s="54" t="s">
        <v>52</v>
      </c>
      <c r="O5" s="54" t="s">
        <v>51</v>
      </c>
      <c r="P5" s="63" t="s">
        <v>59</v>
      </c>
      <c r="R5" s="61">
        <v>1</v>
      </c>
      <c r="S5" s="90">
        <v>5.68</v>
      </c>
      <c r="T5" s="90">
        <v>5.39</v>
      </c>
      <c r="U5" s="90">
        <v>6.43</v>
      </c>
      <c r="V5" s="91">
        <v>6.88</v>
      </c>
    </row>
    <row r="6" spans="2:22" ht="16.2" thickBot="1" x14ac:dyDescent="0.35">
      <c r="B6" s="81" t="s">
        <v>46</v>
      </c>
      <c r="C6" s="43">
        <f>ROUND((SUM(Nutzenpotential!$D$7:$D$19)/13),2)</f>
        <v>2.77</v>
      </c>
      <c r="D6" s="58">
        <f>COUNTIF(Nutzenpotential!$D$7:$D$19,"=1")</f>
        <v>3</v>
      </c>
      <c r="E6" s="56">
        <f>COUNTIF(Nutzenpotential!$D$7:$D$19,"=2")</f>
        <v>3</v>
      </c>
      <c r="F6" s="56">
        <f>COUNTIF(Nutzenpotential!$D$7:$D$19,"=3")</f>
        <v>3</v>
      </c>
      <c r="G6" s="56">
        <f>COUNTIF(Nutzenpotential!$D$7:$D$19,"=5")</f>
        <v>2</v>
      </c>
      <c r="H6" s="57">
        <f>COUNTIF(Nutzenpotential!$D$7:$D$19,"=5")</f>
        <v>2</v>
      </c>
      <c r="I6" s="58">
        <f>ROUND( SUM(Nutzenpotential!$D$7:$D$9)/3,0)</f>
        <v>2</v>
      </c>
      <c r="J6" s="56">
        <f>ROUND( SUM(Nutzenpotential!$D$10:$D$13)/4,0)</f>
        <v>3</v>
      </c>
      <c r="K6" s="56">
        <f>ROUND( SUM(Nutzenpotential!$D$14:$D$16)/3,0)</f>
        <v>4</v>
      </c>
      <c r="L6" s="57">
        <f>ROUND( SUM(Nutzenpotential!$D$17:$D$19)/3,0)</f>
        <v>2</v>
      </c>
      <c r="M6" s="59">
        <f>Nutzenpotential!N21</f>
        <v>16.750000000000004</v>
      </c>
      <c r="N6" s="56">
        <f>Nutzenpotential!O21</f>
        <v>14.510000000000002</v>
      </c>
      <c r="O6" s="56">
        <f>Nutzenpotential!P21</f>
        <v>17.55</v>
      </c>
      <c r="P6" s="65">
        <f>Nutzenpotential!Q21</f>
        <v>20.010000000000002</v>
      </c>
      <c r="R6" s="61">
        <v>2</v>
      </c>
      <c r="S6" s="92">
        <v>11.36</v>
      </c>
      <c r="T6" s="92">
        <v>10.78</v>
      </c>
      <c r="U6" s="92">
        <v>12.86</v>
      </c>
      <c r="V6" s="93">
        <f>$V$5*2</f>
        <v>13.76</v>
      </c>
    </row>
    <row r="7" spans="2:22" ht="16.2" thickBot="1" x14ac:dyDescent="0.35">
      <c r="B7" s="74" t="s">
        <v>47</v>
      </c>
      <c r="C7" s="75">
        <f>ROUND((SUM(Nutzenpotential!$F$7:$F$20)/13),2)</f>
        <v>2.85</v>
      </c>
      <c r="D7" s="76">
        <f>COUNTIF(Nutzenpotential!$F$7:$F$19,"=1")</f>
        <v>1</v>
      </c>
      <c r="E7" s="77">
        <f>COUNTIF(Nutzenpotential!$F$7:$F$19,"=2")</f>
        <v>5</v>
      </c>
      <c r="F7" s="77">
        <f>COUNTIF(Nutzenpotential!$F$7:$F$19,"=3")</f>
        <v>3</v>
      </c>
      <c r="G7" s="77">
        <f>COUNTIF(Nutzenpotential!$F$7:$F$19,"=4")</f>
        <v>3</v>
      </c>
      <c r="H7" s="78">
        <f>COUNTIF(Nutzenpotential!$F$7:$F$19,"=5")</f>
        <v>1</v>
      </c>
      <c r="I7" s="76">
        <f>ROUND( SUM(Nutzenpotential!$F$7:$F$9)/3,0)</f>
        <v>2</v>
      </c>
      <c r="J7" s="77">
        <f>ROUND( SUM(Nutzenpotential!$F$10:$F$13)/4,0)</f>
        <v>4</v>
      </c>
      <c r="K7" s="77">
        <f>ROUND( SUM(Nutzenpotential!$F$14:$F$16)/3,0)</f>
        <v>2</v>
      </c>
      <c r="L7" s="78">
        <f>ROUND( SUM(Nutzenpotential!$F$17:$F$19)/3,0)</f>
        <v>3</v>
      </c>
      <c r="M7" s="79">
        <f>Nutzenpotential!R21</f>
        <v>16.099999999999998</v>
      </c>
      <c r="N7" s="77">
        <f>Nutzenpotential!S21</f>
        <v>14.38</v>
      </c>
      <c r="O7" s="77">
        <f>Nutzenpotential!T21</f>
        <v>17.04</v>
      </c>
      <c r="P7" s="80">
        <f>Nutzenpotential!U21</f>
        <v>19.049999999999997</v>
      </c>
      <c r="R7" s="61">
        <v>3</v>
      </c>
      <c r="S7" s="90">
        <v>17.04</v>
      </c>
      <c r="T7" s="90">
        <v>16.170000000000002</v>
      </c>
      <c r="U7" s="90">
        <v>19.29</v>
      </c>
      <c r="V7" s="91">
        <f>$V$5*3</f>
        <v>20.64</v>
      </c>
    </row>
    <row r="8" spans="2:22" ht="16.2" thickBot="1" x14ac:dyDescent="0.35">
      <c r="B8" s="66" t="s">
        <v>48</v>
      </c>
      <c r="C8" s="67">
        <f>ROUND((SUM(Nutzenpotential!$H$7:$H$20)/13),2)</f>
        <v>2.77</v>
      </c>
      <c r="D8" s="68">
        <f>COUNTIF(Nutzenpotential!$H$7:$H$19,"=1")</f>
        <v>3</v>
      </c>
      <c r="E8" s="69">
        <f>COUNTIF(Nutzenpotential!$H$7:$H$19,"=2")</f>
        <v>3</v>
      </c>
      <c r="F8" s="69">
        <f>COUNTIF(Nutzenpotential!$H$7:$H$19,"=3")</f>
        <v>3</v>
      </c>
      <c r="G8" s="69">
        <f>COUNTIF(Nutzenpotential!$H$7:$H$19,"=4")</f>
        <v>2</v>
      </c>
      <c r="H8" s="70">
        <f>COUNTIF(Nutzenpotential!$H$7:$H$19,"=5")</f>
        <v>2</v>
      </c>
      <c r="I8" s="68">
        <f>ROUND( SUM(Nutzenpotential!$H$7:$H$9)/3,0)</f>
        <v>2</v>
      </c>
      <c r="J8" s="69">
        <f>ROUND( SUM(Nutzenpotential!$H$10:$H$13)/4,0)</f>
        <v>3</v>
      </c>
      <c r="K8" s="69">
        <f>ROUND( SUM(Nutzenpotential!$H$14:$H$16)/3,0)</f>
        <v>4</v>
      </c>
      <c r="L8" s="70">
        <f>ROUND( SUM(Nutzenpotential!$H$17:$H$19)/3,0)</f>
        <v>2</v>
      </c>
      <c r="M8" s="71">
        <f>Nutzenpotential!V21</f>
        <v>16.750000000000004</v>
      </c>
      <c r="N8" s="69">
        <f>Nutzenpotential!W21</f>
        <v>14.510000000000002</v>
      </c>
      <c r="O8" s="69">
        <f>Nutzenpotential!X21</f>
        <v>17.55</v>
      </c>
      <c r="P8" s="72">
        <f>Nutzenpotential!Y21</f>
        <v>20.010000000000002</v>
      </c>
      <c r="R8" s="61">
        <v>4</v>
      </c>
      <c r="S8" s="92">
        <v>22.72</v>
      </c>
      <c r="T8" s="92">
        <v>21.56</v>
      </c>
      <c r="U8" s="92">
        <v>25.72</v>
      </c>
      <c r="V8" s="93">
        <f>$V$5*4</f>
        <v>27.52</v>
      </c>
    </row>
    <row r="9" spans="2:22" ht="16.2" thickBot="1" x14ac:dyDescent="0.35">
      <c r="R9" s="62">
        <v>5</v>
      </c>
      <c r="S9" s="94">
        <v>28.4</v>
      </c>
      <c r="T9" s="94">
        <v>26.95</v>
      </c>
      <c r="U9" s="94">
        <v>32.15</v>
      </c>
      <c r="V9" s="95">
        <f>$V$5*5</f>
        <v>34.4</v>
      </c>
    </row>
    <row r="10" spans="2:22" ht="16.2" thickBot="1" x14ac:dyDescent="0.35"/>
    <row r="11" spans="2:22" ht="31.05" customHeight="1" thickBot="1" x14ac:dyDescent="0.35">
      <c r="B11" s="273" t="s">
        <v>60</v>
      </c>
      <c r="C11" s="274"/>
      <c r="D11" s="274"/>
      <c r="E11" s="274"/>
      <c r="F11" s="274"/>
      <c r="G11" s="274"/>
      <c r="H11" s="274"/>
      <c r="I11" s="274"/>
      <c r="J11" s="274"/>
      <c r="K11" s="274"/>
      <c r="L11" s="274"/>
      <c r="M11" s="274"/>
      <c r="N11" s="274"/>
      <c r="O11" s="274"/>
      <c r="P11" s="275"/>
      <c r="R11" s="270" t="s">
        <v>61</v>
      </c>
      <c r="S11" s="271"/>
      <c r="T11" s="271"/>
      <c r="U11" s="271"/>
      <c r="V11" s="272"/>
    </row>
    <row r="12" spans="2:22" x14ac:dyDescent="0.3">
      <c r="B12" s="276" t="s">
        <v>56</v>
      </c>
      <c r="C12" s="278" t="s">
        <v>57</v>
      </c>
      <c r="D12" s="280" t="s">
        <v>49</v>
      </c>
      <c r="E12" s="281"/>
      <c r="F12" s="281"/>
      <c r="G12" s="281"/>
      <c r="H12" s="282"/>
      <c r="I12" s="283" t="s">
        <v>50</v>
      </c>
      <c r="J12" s="284"/>
      <c r="K12" s="284"/>
      <c r="L12" s="285"/>
      <c r="M12" s="283" t="s">
        <v>63</v>
      </c>
      <c r="N12" s="284"/>
      <c r="O12" s="284"/>
      <c r="P12" s="286"/>
      <c r="R12" s="96"/>
      <c r="S12" s="44" t="s">
        <v>19</v>
      </c>
      <c r="T12" s="44" t="s">
        <v>58</v>
      </c>
      <c r="U12" s="44" t="s">
        <v>51</v>
      </c>
      <c r="V12" s="60" t="s">
        <v>59</v>
      </c>
    </row>
    <row r="13" spans="2:22" ht="47.4" thickBot="1" x14ac:dyDescent="0.35">
      <c r="B13" s="277"/>
      <c r="C13" s="279"/>
      <c r="D13" s="46">
        <v>1</v>
      </c>
      <c r="E13" s="48">
        <v>2</v>
      </c>
      <c r="F13" s="48">
        <v>3</v>
      </c>
      <c r="G13" s="48">
        <v>4</v>
      </c>
      <c r="H13" s="49">
        <v>5</v>
      </c>
      <c r="I13" s="40" t="s">
        <v>65</v>
      </c>
      <c r="J13" s="41" t="s">
        <v>66</v>
      </c>
      <c r="K13" s="41" t="s">
        <v>67</v>
      </c>
      <c r="L13" s="42" t="s">
        <v>64</v>
      </c>
      <c r="M13" s="40" t="s">
        <v>19</v>
      </c>
      <c r="N13" s="41" t="s">
        <v>52</v>
      </c>
      <c r="O13" s="41" t="s">
        <v>51</v>
      </c>
      <c r="P13" s="73" t="s">
        <v>59</v>
      </c>
      <c r="R13" s="61">
        <v>1</v>
      </c>
      <c r="S13" s="90">
        <v>7.4</v>
      </c>
      <c r="T13" s="90">
        <v>6.18</v>
      </c>
      <c r="U13" s="90">
        <v>7.12</v>
      </c>
      <c r="V13" s="91">
        <v>7.62</v>
      </c>
    </row>
    <row r="14" spans="2:22" ht="16.2" thickBot="1" x14ac:dyDescent="0.35">
      <c r="B14" s="64" t="s">
        <v>53</v>
      </c>
      <c r="C14" s="58">
        <f>ROUND((SUM(Nutzenpotential!$D$28:$D$40)/13),2)</f>
        <v>2.77</v>
      </c>
      <c r="D14" s="58">
        <f>COUNTIF(Nutzenpotential!$D$28:$D$40,"=1")</f>
        <v>3</v>
      </c>
      <c r="E14" s="56">
        <f>COUNTIF(Nutzenpotential!$D$28:$D$40,"=2")</f>
        <v>3</v>
      </c>
      <c r="F14" s="56">
        <f>COUNTIF(Nutzenpotential!$D$28:$D$40,"=3")</f>
        <v>3</v>
      </c>
      <c r="G14" s="56">
        <f>COUNTIF(Nutzenpotential!$D$28:$D$40,"=4")</f>
        <v>2</v>
      </c>
      <c r="H14" s="57">
        <f>COUNTIF(Nutzenpotential!$D$28:$D$40,"=5")</f>
        <v>2</v>
      </c>
      <c r="I14" s="86">
        <f>ROUND( SUM(Nutzenpotential!$D$28:$D$32)/5,0)</f>
        <v>3</v>
      </c>
      <c r="J14" s="86">
        <f>ROUND( SUM(Nutzenpotential!$D$33:$D$37)/5,0)</f>
        <v>3</v>
      </c>
      <c r="K14" s="86">
        <f>ROUND( SUM(Nutzenpotential!$D$38:$D$40)/3,0)</f>
        <v>2</v>
      </c>
      <c r="L14" s="86" t="s">
        <v>64</v>
      </c>
      <c r="M14" s="58">
        <f>Nutzenpotential!N42</f>
        <v>20.98</v>
      </c>
      <c r="N14" s="56">
        <f>Nutzenpotential!O42</f>
        <v>17.790000000000003</v>
      </c>
      <c r="O14" s="56">
        <f>Nutzenpotential!P42</f>
        <v>19.98</v>
      </c>
      <c r="P14" s="65">
        <f>Nutzenpotential!Q42</f>
        <v>19.46</v>
      </c>
      <c r="R14" s="61">
        <v>2</v>
      </c>
      <c r="S14" s="92">
        <v>14.8</v>
      </c>
      <c r="T14" s="92">
        <v>12.36</v>
      </c>
      <c r="U14" s="92">
        <v>14.24</v>
      </c>
      <c r="V14" s="93">
        <v>15.24</v>
      </c>
    </row>
    <row r="15" spans="2:22" ht="16.2" thickBot="1" x14ac:dyDescent="0.35">
      <c r="B15" s="74" t="s">
        <v>47</v>
      </c>
      <c r="C15" s="76">
        <f>ROUND((SUM(Nutzenpotential!$F$28:$F$40)/13),2)</f>
        <v>3.38</v>
      </c>
      <c r="D15" s="83">
        <f>COUNTIF(Nutzenpotential!$F$28:$F$40,"=1")</f>
        <v>0</v>
      </c>
      <c r="E15" s="84">
        <f>COUNTIF(Nutzenpotential!$F$28:$F$40,"=2")</f>
        <v>3</v>
      </c>
      <c r="F15" s="84">
        <f>COUNTIF(Nutzenpotential!$F$28:$F$40,"=3")</f>
        <v>4</v>
      </c>
      <c r="G15" s="84">
        <f>COUNTIF(Nutzenpotential!$F$28:$F$40,"=4")</f>
        <v>4</v>
      </c>
      <c r="H15" s="85">
        <f>COUNTIF(Nutzenpotential!$F$28:$F$40,"=5")</f>
        <v>2</v>
      </c>
      <c r="I15" s="84">
        <f>ROUND( SUM(Nutzenpotential!$F$28:$F$32)/5,0)</f>
        <v>3</v>
      </c>
      <c r="J15" s="84">
        <f>ROUND( SUM(Nutzenpotential!$F$33:$F$37)/5,0)</f>
        <v>3</v>
      </c>
      <c r="K15" s="84">
        <f>ROUND( SUM(Nutzenpotential!$F$38:$F$40)/3,0)</f>
        <v>5</v>
      </c>
      <c r="L15" s="85" t="s">
        <v>64</v>
      </c>
      <c r="M15" s="76">
        <f>Nutzenpotential!R42</f>
        <v>24.65</v>
      </c>
      <c r="N15" s="77">
        <f>Nutzenpotential!S42</f>
        <v>21.37</v>
      </c>
      <c r="O15" s="77">
        <f>Nutzenpotential!T42</f>
        <v>24.94</v>
      </c>
      <c r="P15" s="80">
        <f>Nutzenpotential!U42</f>
        <v>24.85</v>
      </c>
      <c r="R15" s="61">
        <v>3</v>
      </c>
      <c r="S15" s="90">
        <v>22.2</v>
      </c>
      <c r="T15" s="90">
        <v>18.54</v>
      </c>
      <c r="U15" s="90">
        <v>21.36</v>
      </c>
      <c r="V15" s="91">
        <v>22.86</v>
      </c>
    </row>
    <row r="16" spans="2:22" ht="16.2" thickBot="1" x14ac:dyDescent="0.35">
      <c r="B16" s="66" t="s">
        <v>55</v>
      </c>
      <c r="C16" s="82">
        <f>ROUND((SUM(Nutzenpotential!$H$28:$H$40)/13),2)</f>
        <v>2.69</v>
      </c>
      <c r="D16" s="82">
        <f>COUNTIF(Nutzenpotential!$H$28:$H$40,"=1")</f>
        <v>2</v>
      </c>
      <c r="E16" s="87">
        <f>COUNTIF(Nutzenpotential!$H$28:$H$40,"=2")</f>
        <v>4</v>
      </c>
      <c r="F16" s="87">
        <f>COUNTIF(Nutzenpotential!$H$28:$H$40,"=3")</f>
        <v>4</v>
      </c>
      <c r="G16" s="87">
        <f>COUNTIF(Nutzenpotential!$H$28:$H$40,"=4")</f>
        <v>2</v>
      </c>
      <c r="H16" s="88">
        <f>COUNTIF(Nutzenpotential!$H$28:$H$40,"=5")</f>
        <v>1</v>
      </c>
      <c r="I16" s="87">
        <f>ROUND( SUM(Nutzenpotential!$H$28:$H$32)/5,0)</f>
        <v>3</v>
      </c>
      <c r="J16" s="87">
        <f>ROUND( SUM(Nutzenpotential!$H$33:$H$37)/5,0)</f>
        <v>2</v>
      </c>
      <c r="K16" s="87">
        <f>ROUND( SUM(Nutzenpotential!$H$38:$H$40)/3,0)</f>
        <v>4</v>
      </c>
      <c r="L16" s="88" t="s">
        <v>64</v>
      </c>
      <c r="M16" s="68">
        <f>Nutzenpotential!V42</f>
        <v>20.150000000000002</v>
      </c>
      <c r="N16" s="69">
        <f>Nutzenpotential!W42</f>
        <v>16.77</v>
      </c>
      <c r="O16" s="69">
        <f>Nutzenpotential!X42</f>
        <v>19.32</v>
      </c>
      <c r="P16" s="72">
        <f>Nutzenpotential!Y42</f>
        <v>20.21</v>
      </c>
      <c r="R16" s="61">
        <v>4</v>
      </c>
      <c r="S16" s="92">
        <v>29.6</v>
      </c>
      <c r="T16" s="92">
        <v>24.72</v>
      </c>
      <c r="U16" s="92">
        <v>28.48</v>
      </c>
      <c r="V16" s="93">
        <v>30.48</v>
      </c>
    </row>
    <row r="17" spans="18:22" ht="16.2" thickBot="1" x14ac:dyDescent="0.35">
      <c r="R17" s="62">
        <v>5</v>
      </c>
      <c r="S17" s="94">
        <v>37</v>
      </c>
      <c r="T17" s="94">
        <v>30.9</v>
      </c>
      <c r="U17" s="94">
        <v>35.6</v>
      </c>
      <c r="V17" s="95">
        <v>38.1</v>
      </c>
    </row>
  </sheetData>
  <sheetProtection password="C438" sheet="1" objects="1" scenarios="1"/>
  <mergeCells count="14">
    <mergeCell ref="R3:V3"/>
    <mergeCell ref="R11:V11"/>
    <mergeCell ref="B11:P11"/>
    <mergeCell ref="B12:B13"/>
    <mergeCell ref="C12:C13"/>
    <mergeCell ref="D12:H12"/>
    <mergeCell ref="I12:L12"/>
    <mergeCell ref="M12:P12"/>
    <mergeCell ref="B3:P3"/>
    <mergeCell ref="B4:B5"/>
    <mergeCell ref="I4:L4"/>
    <mergeCell ref="M4:P4"/>
    <mergeCell ref="D4:H4"/>
    <mergeCell ref="C4:C5"/>
  </mergeCells>
  <phoneticPr fontId="13" type="noConversion"/>
  <conditionalFormatting sqref="D5:H5">
    <cfRule type="colorScale" priority="16">
      <colorScale>
        <cfvo type="num" val="1"/>
        <cfvo type="num" val="3"/>
        <cfvo type="num" val="5"/>
        <color rgb="FFF8696B"/>
        <color rgb="FFFFEB84"/>
        <color rgb="FF63BE7B"/>
      </colorScale>
    </cfRule>
  </conditionalFormatting>
  <conditionalFormatting sqref="M6:M8">
    <cfRule type="iconSet" priority="14">
      <iconSet iconSet="5Arrows">
        <cfvo type="percent" val="0"/>
        <cfvo type="num" val="8.2200000000000006"/>
        <cfvo type="num" val="14.2"/>
        <cfvo type="num" val="19.88"/>
        <cfvo type="num" val="25"/>
      </iconSet>
    </cfRule>
  </conditionalFormatting>
  <conditionalFormatting sqref="N6:N8">
    <cfRule type="iconSet" priority="12">
      <iconSet iconSet="5Arrows">
        <cfvo type="percent" val="0"/>
        <cfvo type="num" val="9.1300000000000008"/>
        <cfvo type="num" val="13.48"/>
        <cfvo type="num" val="18.87"/>
        <cfvo type="num" val="28.42"/>
      </iconSet>
    </cfRule>
  </conditionalFormatting>
  <conditionalFormatting sqref="O6:O8">
    <cfRule type="iconSet" priority="11">
      <iconSet iconSet="5Arrows">
        <cfvo type="percent" val="0"/>
        <cfvo type="num" val="9.6300000000000008"/>
        <cfvo type="num" val="16.059999999999999"/>
        <cfvo type="num" val="22.49"/>
        <cfvo type="num" val="28.92"/>
      </iconSet>
    </cfRule>
  </conditionalFormatting>
  <conditionalFormatting sqref="P6:P8">
    <cfRule type="iconSet" priority="10">
      <iconSet iconSet="5Arrows">
        <cfvo type="percent" val="0"/>
        <cfvo type="num" val="10.24"/>
        <cfvo type="num" val="17.12"/>
        <cfvo type="num" val="24"/>
        <cfvo type="num" val="30.88"/>
      </iconSet>
    </cfRule>
  </conditionalFormatting>
  <conditionalFormatting sqref="R5:R9">
    <cfRule type="colorScale" priority="9">
      <colorScale>
        <cfvo type="num" val="1"/>
        <cfvo type="num" val="3"/>
        <cfvo type="num" val="5"/>
        <color rgb="FFF8696B"/>
        <color rgb="FFFFEB84"/>
        <color rgb="FF63BE7B"/>
      </colorScale>
    </cfRule>
  </conditionalFormatting>
  <conditionalFormatting sqref="D13:H13">
    <cfRule type="colorScale" priority="8">
      <colorScale>
        <cfvo type="num" val="1"/>
        <cfvo type="num" val="3"/>
        <cfvo type="num" val="5"/>
        <color rgb="FFF8696B"/>
        <color rgb="FFFFEB84"/>
        <color rgb="FF63BE7B"/>
      </colorScale>
    </cfRule>
  </conditionalFormatting>
  <conditionalFormatting sqref="R13:R17">
    <cfRule type="colorScale" priority="7">
      <colorScale>
        <cfvo type="num" val="1"/>
        <cfvo type="num" val="3"/>
        <cfvo type="num" val="5"/>
        <color rgb="FFF8696B"/>
        <color rgb="FFFFEB84"/>
        <color rgb="FF63BE7B"/>
      </colorScale>
    </cfRule>
  </conditionalFormatting>
  <conditionalFormatting sqref="M14:M16">
    <cfRule type="iconSet" priority="6">
      <iconSet iconSet="5Arrows">
        <cfvo type="percent" val="0"/>
        <cfvo type="num" val="11.1"/>
        <cfvo type="num" val="18.5"/>
        <cfvo type="num" val="25.9"/>
        <cfvo type="num" val="33.299999999999997"/>
      </iconSet>
    </cfRule>
  </conditionalFormatting>
  <conditionalFormatting sqref="N14:N16">
    <cfRule type="iconSet" priority="5">
      <iconSet iconSet="5Arrows">
        <cfvo type="percent" val="0"/>
        <cfvo type="num" val="9.27"/>
        <cfvo type="num" val="15.45"/>
        <cfvo type="num" val="21.63"/>
        <cfvo type="num" val="27.81"/>
      </iconSet>
    </cfRule>
  </conditionalFormatting>
  <conditionalFormatting sqref="O14:O16">
    <cfRule type="iconSet" priority="4">
      <iconSet iconSet="5Arrows">
        <cfvo type="percent" val="0"/>
        <cfvo type="num" val="10.68"/>
        <cfvo type="num" val="17.8"/>
        <cfvo type="num" val="24.92"/>
        <cfvo type="num" val="32.04"/>
      </iconSet>
    </cfRule>
  </conditionalFormatting>
  <conditionalFormatting sqref="P14:P16">
    <cfRule type="iconSet" priority="3">
      <iconSet iconSet="5Arrows">
        <cfvo type="percent" val="0"/>
        <cfvo type="num" val="11.43"/>
        <cfvo type="num" val="19.05"/>
        <cfvo type="num" val="26.67"/>
        <cfvo type="num" val="34.29"/>
      </iconSet>
    </cfRule>
  </conditionalFormatting>
  <conditionalFormatting sqref="C6:C8">
    <cfRule type="iconSet" priority="2">
      <iconSet iconSet="3Symbols2">
        <cfvo type="percent" val="0"/>
        <cfvo type="percent" val="33"/>
        <cfvo type="percent" val="67"/>
      </iconSet>
    </cfRule>
  </conditionalFormatting>
  <conditionalFormatting sqref="C14:C16">
    <cfRule type="iconSet" priority="1">
      <iconSet iconSet="3Symbols2">
        <cfvo type="percent" val="0"/>
        <cfvo type="percent" val="33"/>
        <cfvo type="percent" val="67"/>
      </iconSet>
    </cfRule>
  </conditionalFormatting>
  <pageMargins left="0.7" right="0.7" top="0.75" bottom="0.75" header="0.3" footer="0.3"/>
  <pageSetup paperSize="9" scale="52" orientation="landscape" horizontalDpi="0" verticalDpi="0"/>
  <rowBreaks count="2" manualBreakCount="2">
    <brk id="17" max="21" man="1"/>
    <brk id="32" max="16383" man="1"/>
  </rowBreaks>
  <colBreaks count="2" manualBreakCount="2">
    <brk id="18" max="31" man="1"/>
    <brk id="22" max="31"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Nutzenpotential</vt:lpstr>
      <vt:lpstr>Auswertung</vt:lpstr>
      <vt:lpstr>Auswertung!Druckbereich</vt:lpstr>
      <vt:lpstr>Nutzenpotential!Druckbereich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Heimes, Pit</cp:lastModifiedBy>
  <cp:lastPrinted>2016-08-01T08:00:18Z</cp:lastPrinted>
  <dcterms:created xsi:type="dcterms:W3CDTF">2016-06-14T15:05:15Z</dcterms:created>
  <dcterms:modified xsi:type="dcterms:W3CDTF">2016-12-06T13:10:43Z</dcterms:modified>
</cp:coreProperties>
</file>